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ресс-центр\ПТО\Перечень дорог (новый)\"/>
    </mc:Choice>
  </mc:AlternateContent>
  <bookViews>
    <workbookView xWindow="0" yWindow="0" windowWidth="28800" windowHeight="12435"/>
  </bookViews>
  <sheets>
    <sheet name="прил № 3" sheetId="4" r:id="rId1"/>
  </sheets>
  <definedNames>
    <definedName name="_xlnm.Print_Titles" localSheetId="0">'прил № 3'!$13:$16</definedName>
    <definedName name="_xlnm.Print_Area" localSheetId="0">'прил № 3'!$A$1:$N$101</definedName>
  </definedNames>
  <calcPr calcId="152511"/>
</workbook>
</file>

<file path=xl/calcChain.xml><?xml version="1.0" encoding="utf-8"?>
<calcChain xmlns="http://schemas.openxmlformats.org/spreadsheetml/2006/main">
  <c r="N19" i="4" l="1"/>
  <c r="M19" i="4"/>
  <c r="L19" i="4"/>
  <c r="K19" i="4"/>
  <c r="J19" i="4"/>
  <c r="I19" i="4"/>
  <c r="H19" i="4"/>
  <c r="G19" i="4"/>
  <c r="F19" i="4"/>
  <c r="E19" i="4"/>
  <c r="K34" i="4" l="1"/>
  <c r="J34" i="4"/>
  <c r="E96" i="4" l="1"/>
  <c r="F94" i="4"/>
  <c r="E94" i="4" s="1"/>
  <c r="I90" i="4"/>
  <c r="E90" i="4" s="1"/>
  <c r="E88" i="4"/>
  <c r="E86" i="4"/>
  <c r="I84" i="4"/>
  <c r="E84" i="4" s="1"/>
  <c r="I82" i="4"/>
  <c r="E82" i="4" s="1"/>
  <c r="N80" i="4"/>
  <c r="M80" i="4"/>
  <c r="L80" i="4"/>
  <c r="K80" i="4"/>
  <c r="J80" i="4"/>
  <c r="I78" i="4"/>
  <c r="E78" i="4" s="1"/>
  <c r="L77" i="4"/>
  <c r="L76" i="4"/>
  <c r="I75" i="4"/>
  <c r="F75" i="4"/>
  <c r="F74" i="4" s="1"/>
  <c r="M74" i="4"/>
  <c r="K74" i="4"/>
  <c r="J74" i="4"/>
  <c r="H74" i="4"/>
  <c r="I72" i="4"/>
  <c r="E72" i="4" s="1"/>
  <c r="E69" i="4" s="1"/>
  <c r="K69" i="4"/>
  <c r="I69" i="4"/>
  <c r="I67" i="4"/>
  <c r="E67" i="4" s="1"/>
  <c r="E66" i="4" s="1"/>
  <c r="K66" i="4"/>
  <c r="J66" i="4"/>
  <c r="L64" i="4"/>
  <c r="L63" i="4"/>
  <c r="J62" i="4"/>
  <c r="I62" i="4" s="1"/>
  <c r="H62" i="4"/>
  <c r="F62" i="4" s="1"/>
  <c r="E62" i="4" s="1"/>
  <c r="L61" i="4"/>
  <c r="L60" i="4"/>
  <c r="J59" i="4"/>
  <c r="I59" i="4" s="1"/>
  <c r="H59" i="4"/>
  <c r="F59" i="4" s="1"/>
  <c r="N58" i="4"/>
  <c r="M58" i="4"/>
  <c r="K58" i="4"/>
  <c r="I57" i="4"/>
  <c r="I56" i="4"/>
  <c r="E56" i="4" s="1"/>
  <c r="I55" i="4"/>
  <c r="E55" i="4" s="1"/>
  <c r="K54" i="4"/>
  <c r="K47" i="4" s="1"/>
  <c r="J54" i="4"/>
  <c r="J47" i="4" s="1"/>
  <c r="I52" i="4"/>
  <c r="E52" i="4" s="1"/>
  <c r="I49" i="4"/>
  <c r="E49" i="4" s="1"/>
  <c r="I48" i="4"/>
  <c r="N47" i="4"/>
  <c r="M47" i="4"/>
  <c r="L47" i="4"/>
  <c r="H47" i="4"/>
  <c r="F47" i="4"/>
  <c r="I45" i="4"/>
  <c r="E45" i="4" s="1"/>
  <c r="I44" i="4"/>
  <c r="E44" i="4"/>
  <c r="I43" i="4"/>
  <c r="E43" i="4"/>
  <c r="I41" i="4"/>
  <c r="E41" i="4"/>
  <c r="I40" i="4"/>
  <c r="E40" i="4"/>
  <c r="M38" i="4"/>
  <c r="L38" i="4"/>
  <c r="K38" i="4"/>
  <c r="J38" i="4"/>
  <c r="H38" i="4"/>
  <c r="F38" i="4"/>
  <c r="I35" i="4"/>
  <c r="E35" i="4" s="1"/>
  <c r="I34" i="4"/>
  <c r="E34" i="4" s="1"/>
  <c r="I33" i="4"/>
  <c r="E33" i="4" s="1"/>
  <c r="I32" i="4"/>
  <c r="E32" i="4" s="1"/>
  <c r="I31" i="4"/>
  <c r="E31" i="4" s="1"/>
  <c r="I29" i="4"/>
  <c r="E29" i="4" s="1"/>
  <c r="I28" i="4"/>
  <c r="E28" i="4" s="1"/>
  <c r="I27" i="4"/>
  <c r="E27" i="4" s="1"/>
  <c r="I26" i="4"/>
  <c r="E26" i="4" s="1"/>
  <c r="I24" i="4"/>
  <c r="E24" i="4" s="1"/>
  <c r="I23" i="4"/>
  <c r="E23" i="4" s="1"/>
  <c r="I22" i="4"/>
  <c r="E22" i="4" s="1"/>
  <c r="I66" i="4" l="1"/>
  <c r="I38" i="4"/>
  <c r="E75" i="4"/>
  <c r="I54" i="4"/>
  <c r="E54" i="4" s="1"/>
  <c r="L74" i="4"/>
  <c r="L98" i="4" s="1"/>
  <c r="E38" i="4"/>
  <c r="H58" i="4"/>
  <c r="H98" i="4" s="1"/>
  <c r="F58" i="4"/>
  <c r="F98" i="4" s="1"/>
  <c r="F104" i="4" s="1"/>
  <c r="I74" i="4"/>
  <c r="I80" i="4"/>
  <c r="N98" i="4"/>
  <c r="E48" i="4"/>
  <c r="E47" i="4" s="1"/>
  <c r="L58" i="4"/>
  <c r="M98" i="4"/>
  <c r="E74" i="4"/>
  <c r="G98" i="4"/>
  <c r="K98" i="4"/>
  <c r="E80" i="4"/>
  <c r="I58" i="4"/>
  <c r="E59" i="4"/>
  <c r="E58" i="4" s="1"/>
  <c r="J58" i="4"/>
  <c r="J98" i="4" s="1"/>
  <c r="I47" i="4" l="1"/>
  <c r="I98" i="4"/>
  <c r="I104" i="4" s="1"/>
  <c r="E98" i="4"/>
  <c r="E104" i="4" s="1"/>
</calcChain>
</file>

<file path=xl/sharedStrings.xml><?xml version="1.0" encoding="utf-8"?>
<sst xmlns="http://schemas.openxmlformats.org/spreadsheetml/2006/main" count="185" uniqueCount="143">
  <si>
    <t xml:space="preserve">к постановлению Правительства </t>
  </si>
  <si>
    <t>Республики Саха (Якутия)</t>
  </si>
  <si>
    <t xml:space="preserve">П Е Р Е Ч Е Н Ь </t>
  </si>
  <si>
    <t>Идентификационный номер</t>
  </si>
  <si>
    <t>Наименование автомобильной дороги</t>
  </si>
  <si>
    <t>Границы автомобильной дороги (участков) в пределах муниципального (улуса) района</t>
  </si>
  <si>
    <t>км</t>
  </si>
  <si>
    <t>IV</t>
  </si>
  <si>
    <t>V</t>
  </si>
  <si>
    <t>в том числе:</t>
  </si>
  <si>
    <t>98 ОП РЗ 98К-006</t>
  </si>
  <si>
    <t>Угольное - Зырянка - Среднеколымск -</t>
  </si>
  <si>
    <t xml:space="preserve">Оймяконский </t>
  </si>
  <si>
    <t>0,00 - 26,60</t>
  </si>
  <si>
    <t>26,60 - 316,10</t>
  </si>
  <si>
    <t>Верхнеколымский</t>
  </si>
  <si>
    <t>316,1 - 670,85</t>
  </si>
  <si>
    <t>Среднеколымский</t>
  </si>
  <si>
    <t>670,85 - 1078,09</t>
  </si>
  <si>
    <t>Нижнеколымский</t>
  </si>
  <si>
    <t>1078,09 - 1597,88</t>
  </si>
  <si>
    <t>98 ОП РЗ 98К-007</t>
  </si>
  <si>
    <t>Томпонский</t>
  </si>
  <si>
    <t>Верхоянский</t>
  </si>
  <si>
    <t>445,86 - 1087,87</t>
  </si>
  <si>
    <t>Усть-Янский</t>
  </si>
  <si>
    <t>Абыйский</t>
  </si>
  <si>
    <t>98 ОП РЗ 98К-008</t>
  </si>
  <si>
    <t>Оймяконский</t>
  </si>
  <si>
    <t>0,00 - 108,00</t>
  </si>
  <si>
    <t>108,00 - 480,50</t>
  </si>
  <si>
    <t>480,50 - 904,00</t>
  </si>
  <si>
    <t>Аллаиховский</t>
  </si>
  <si>
    <t>98 ОП РЗ 98К-009</t>
  </si>
  <si>
    <t>Эвено-Бытантайский национальный</t>
  </si>
  <si>
    <t>98 ОП РЗ 98К-020</t>
  </si>
  <si>
    <t xml:space="preserve">Северный - Кулар - Хайыр - Найба - Тикси </t>
  </si>
  <si>
    <t>0,00 - 248,70</t>
  </si>
  <si>
    <t>98 ОП РЗ 98К-021</t>
  </si>
  <si>
    <t xml:space="preserve">Батамай - Сегян-Кюель - Себян-Кюель - </t>
  </si>
  <si>
    <t>98 ОП МЗ 98Н-001</t>
  </si>
  <si>
    <t>98 ОП МЗ 98А-002</t>
  </si>
  <si>
    <t>98 ОП МЗ 98А-003</t>
  </si>
  <si>
    <t>Депутатский - аэропорт</t>
  </si>
  <si>
    <t>0 - 6,33</t>
  </si>
  <si>
    <t>Белая Гора - аэропорт</t>
  </si>
  <si>
    <t xml:space="preserve">Примечание: </t>
  </si>
  <si>
    <t>наименование улуса (района)</t>
  </si>
  <si>
    <t>ПРИЛОЖЕНИЕ № 3</t>
  </si>
  <si>
    <t xml:space="preserve">    автомобильных дорог общего пользования  регионального или межмуниципального значения Республики Саха (Якутия),</t>
  </si>
  <si>
    <t>По проекту</t>
  </si>
  <si>
    <t>объезд</t>
  </si>
  <si>
    <t>Белая Гора - нефтебаза</t>
  </si>
  <si>
    <t>98 ОП РЗ 98К-023</t>
  </si>
  <si>
    <t>98 ОП МЗ 98Н-007</t>
  </si>
  <si>
    <t>0 - 2,83</t>
  </si>
  <si>
    <t>98 ОП МЗ 98Н-008</t>
  </si>
  <si>
    <r>
      <t>(а/д "Булун")</t>
    </r>
    <r>
      <rPr>
        <sz val="10"/>
        <rFont val="Arial Cyr"/>
        <charset val="204"/>
      </rPr>
      <t>, в том числе:</t>
    </r>
  </si>
  <si>
    <t>755,80 - 931,70</t>
  </si>
  <si>
    <t>361,69 - 395,00</t>
  </si>
  <si>
    <t>592,25 - 660,80</t>
  </si>
  <si>
    <t xml:space="preserve"> в том числе:</t>
  </si>
  <si>
    <t>331,00 - 355,00</t>
  </si>
  <si>
    <t>подъезд к с. Казачье</t>
  </si>
  <si>
    <t>0,00 - 1,25</t>
  </si>
  <si>
    <t>0,00 - 1,30</t>
  </si>
  <si>
    <t>подъезд к м. Кресты</t>
  </si>
  <si>
    <t>Усть-Куйга - Казачье - Кресты</t>
  </si>
  <si>
    <t>Момский</t>
  </si>
  <si>
    <t>Хонуу - нефтебаза</t>
  </si>
  <si>
    <t xml:space="preserve">Момский </t>
  </si>
  <si>
    <t>98 ОП РЗ 98К-024</t>
  </si>
  <si>
    <t>113,00 - 200,00</t>
  </si>
  <si>
    <t>571,00 - 670,85</t>
  </si>
  <si>
    <t>670,85 - 845,00</t>
  </si>
  <si>
    <t>0 - 2,22</t>
  </si>
  <si>
    <t>0 - 1,27</t>
  </si>
  <si>
    <t>0,00 - 106,49</t>
  </si>
  <si>
    <r>
      <rPr>
        <sz val="10"/>
        <rFont val="Arial Cyr"/>
        <charset val="204"/>
      </rPr>
      <t>188,68 - 445,86</t>
    </r>
  </si>
  <si>
    <t>подъезд к с. Походск</t>
  </si>
  <si>
    <t>98 ОП РЗ 98Н-009</t>
  </si>
  <si>
    <r>
      <t>Бурустах (</t>
    </r>
    <r>
      <rPr>
        <sz val="10"/>
        <rFont val="Arial Cyr"/>
        <charset val="204"/>
      </rPr>
      <t>1058-й км "Колыма") - Сасыр -</t>
    </r>
  </si>
  <si>
    <r>
      <rPr>
        <sz val="10"/>
        <rFont val="Arial Cyr"/>
        <charset val="204"/>
      </rPr>
      <t>1087,87 - 1465,55</t>
    </r>
  </si>
  <si>
    <r>
      <t xml:space="preserve">Батагай - Верхоянск - Батагай-Алыта 
</t>
    </r>
    <r>
      <rPr>
        <b/>
        <sz val="10"/>
        <rFont val="Arial Cyr"/>
        <charset val="204"/>
      </rPr>
      <t>(а/д "Верхоянье")</t>
    </r>
    <r>
      <rPr>
        <sz val="10"/>
        <rFont val="Arial Cyr"/>
        <charset val="204"/>
      </rPr>
      <t xml:space="preserve">, </t>
    </r>
  </si>
  <si>
    <r>
      <rPr>
        <sz val="10"/>
        <rFont val="Arial Cyr"/>
        <charset val="204"/>
      </rPr>
      <t>Усть-Куйга - Депутатский - Уянди - 682-й км "Индигир"</t>
    </r>
    <r>
      <rPr>
        <b/>
        <sz val="10"/>
        <rFont val="Arial Cyr"/>
        <charset val="204"/>
      </rPr>
      <t xml:space="preserve"> (а/д "Усть-Куйга - Депутатский - Белая Гора"), </t>
    </r>
  </si>
  <si>
    <t>0,00 - 483,00</t>
  </si>
  <si>
    <t>0,00 - 234,00</t>
  </si>
  <si>
    <r>
      <t xml:space="preserve">Усть-Нера - Хонуу - Белая Гора - Чокурдах - Русское Устье  </t>
    </r>
    <r>
      <rPr>
        <b/>
        <sz val="10"/>
        <rFont val="Arial Cyr"/>
        <charset val="204"/>
      </rPr>
      <t xml:space="preserve">(а/д "Индигир"), </t>
    </r>
  </si>
  <si>
    <t>0,00 - 167,00</t>
  </si>
  <si>
    <t>0,00 - 35,00</t>
  </si>
  <si>
    <t>0,00 - 22,00</t>
  </si>
  <si>
    <t>0,00 - 5,00</t>
  </si>
  <si>
    <t xml:space="preserve">Итого: </t>
  </si>
  <si>
    <t>закрепленных на праве оперативного управления за казенным предприятием Республики Саха (Якутия) "Дороги Арктики"</t>
  </si>
  <si>
    <t>в том числе по категориям</t>
  </si>
  <si>
    <t>в том числе</t>
  </si>
  <si>
    <t xml:space="preserve">Андрюшкино - Черский - граница </t>
  </si>
  <si>
    <t>подъезд к с. Утая</t>
  </si>
  <si>
    <t>подъезд к с. Усун-Кюель</t>
  </si>
  <si>
    <t>подъезд к с.Нелемное*</t>
  </si>
  <si>
    <t>0,00 - 46,0</t>
  </si>
  <si>
    <t>подъезд к с. Хатынгнах</t>
  </si>
  <si>
    <t>подъезд к с.Березовка*</t>
  </si>
  <si>
    <t>0,00 - 185,0</t>
  </si>
  <si>
    <t>0,00 - 50,00</t>
  </si>
  <si>
    <t xml:space="preserve">510-й км "Колыма" - Тополиное - Токума - </t>
  </si>
  <si>
    <t xml:space="preserve">Батагай - Усть-Куйга - Казачье - Нижнеянск </t>
  </si>
  <si>
    <t>904,00 - 1254,12</t>
  </si>
  <si>
    <t>подъезд к с. Нычалах</t>
  </si>
  <si>
    <t>подъезд к с. Чкалов</t>
  </si>
  <si>
    <t>0,00 - 190,81</t>
  </si>
  <si>
    <t>40,60- 67,73</t>
  </si>
  <si>
    <t>67,73 - 147,46</t>
  </si>
  <si>
    <t>190,81- 275,35</t>
  </si>
  <si>
    <t>217,39 - 221,32</t>
  </si>
  <si>
    <t>259,85 - 272,31</t>
  </si>
  <si>
    <t xml:space="preserve">Суордаах - Дулгалаах - 166-й км а/д </t>
  </si>
  <si>
    <t>505,00 - 664,437</t>
  </si>
  <si>
    <t>0,00 - 392,46</t>
  </si>
  <si>
    <t>26,0 - 47,0</t>
  </si>
  <si>
    <t>75,0 - 91,00</t>
  </si>
  <si>
    <t>392,46 - 611,42</t>
  </si>
  <si>
    <t>0,00 - 210,00</t>
  </si>
  <si>
    <t>410,00 - 470,00</t>
  </si>
  <si>
    <t>0,00 - 242,36</t>
  </si>
  <si>
    <t>подъезд к с. Ойусардах</t>
  </si>
  <si>
    <t>* - автомобильные дороги передаются на праве оперативного управления КП РС(Я) "Дороги Арктики" с 01 ноября 2023 года</t>
  </si>
  <si>
    <t xml:space="preserve">от                  №  </t>
  </si>
  <si>
    <t>Общая протяженность автомобильных дорог</t>
  </si>
  <si>
    <t>сезонные автомобильные дороги</t>
  </si>
  <si>
    <t>автомобильные дороги с твердым покрытием</t>
  </si>
  <si>
    <t>сухопутные автозимники</t>
  </si>
  <si>
    <t>ледовые автозимники</t>
  </si>
  <si>
    <t>участок
(км - км)</t>
  </si>
  <si>
    <t>Протяженность объездных дорог на сезонных автомобильных дорогах</t>
  </si>
  <si>
    <t xml:space="preserve"> (а/д "Алазея")</t>
  </si>
  <si>
    <t>871-й км а/д "Арктика" - Сватай - Эбях - 
Кенг-Кюель - 701-й км а/д "Индигир"</t>
  </si>
  <si>
    <r>
      <t>311-й км а/д "Индигир"</t>
    </r>
    <r>
      <rPr>
        <b/>
        <sz val="10"/>
        <rFont val="Arial Cyr"/>
        <charset val="204"/>
      </rPr>
      <t xml:space="preserve"> - </t>
    </r>
    <r>
      <rPr>
        <sz val="10"/>
        <rFont val="Arial Cyr"/>
        <charset val="204"/>
      </rPr>
      <t>187-й км 
а/д "Арктика"</t>
    </r>
    <r>
      <rPr>
        <b/>
        <sz val="10"/>
        <rFont val="Arial Cyr"/>
        <charset val="204"/>
      </rPr>
      <t xml:space="preserve"> (а/д "Мома")</t>
    </r>
  </si>
  <si>
    <r>
      <rPr>
        <b/>
        <sz val="10"/>
        <rFont val="Arial Cyr"/>
        <charset val="204"/>
      </rPr>
      <t xml:space="preserve"> (а/д "Яна")</t>
    </r>
    <r>
      <rPr>
        <sz val="10"/>
        <rFont val="Arial Cyr"/>
        <charset val="204"/>
      </rPr>
      <t>,  в том числе:</t>
    </r>
  </si>
  <si>
    <r>
      <rPr>
        <sz val="10"/>
        <rFont val="Arial Cyr"/>
        <charset val="204"/>
      </rPr>
      <t xml:space="preserve">"Верхоянье" </t>
    </r>
    <r>
      <rPr>
        <b/>
        <sz val="10"/>
        <rFont val="Arial Cyr"/>
        <charset val="204"/>
      </rPr>
      <t xml:space="preserve"> (а/д"Себян"),</t>
    </r>
  </si>
  <si>
    <r>
      <rPr>
        <sz val="10"/>
        <rFont val="Arial Cyr"/>
        <charset val="204"/>
      </rPr>
      <t>Чукотского АО</t>
    </r>
    <r>
      <rPr>
        <b/>
        <sz val="10"/>
        <rFont val="Arial Cyr"/>
        <charset val="204"/>
      </rPr>
      <t xml:space="preserve">  (а/д "Арктика"), </t>
    </r>
    <r>
      <rPr>
        <sz val="10"/>
        <rFont val="Arial Cyr"/>
        <charset val="204"/>
      </rPr>
      <t>в том числе:</t>
    </r>
  </si>
  <si>
    <t>**- автомобильные дороги передаются на праве оперативного управления КП РС(Я) "Дороги Арктики" с 01 января 2024 года</t>
  </si>
  <si>
    <t>подъезд к п.Черский**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</si>
</sst>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;\-0;;@"/>
    <numFmt numFmtId="165" formatCode="0.00;\-0.00;;@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5">
    <xf numFmtId="0" fontId="0" fillId="0" borderId="0" xfId="0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left"/>
    </xf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164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6" fillId="2" borderId="0" xfId="0" applyNumberFormat="1" applyFont="1" applyFill="1" applyAlignment="1">
      <alignment horizontal="centerContinuous"/>
    </xf>
    <xf numFmtId="164" fontId="1" fillId="2" borderId="0" xfId="0" applyNumberFormat="1" applyFont="1" applyFill="1"/>
    <xf numFmtId="164" fontId="3" fillId="2" borderId="20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/>
    <xf numFmtId="164" fontId="0" fillId="2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 vertical="center" indent="1"/>
    </xf>
    <xf numFmtId="164" fontId="2" fillId="2" borderId="12" xfId="0" applyNumberFormat="1" applyFont="1" applyFill="1" applyBorder="1" applyAlignment="1">
      <alignment horizontal="right" vertical="center" indent="1"/>
    </xf>
    <xf numFmtId="164" fontId="1" fillId="2" borderId="4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/>
    <xf numFmtId="164" fontId="0" fillId="2" borderId="8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/>
    <xf numFmtId="164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vertical="center" wrapText="1"/>
    </xf>
    <xf numFmtId="164" fontId="0" fillId="2" borderId="3" xfId="0" applyNumberFormat="1" applyFont="1" applyFill="1" applyBorder="1" applyAlignment="1">
      <alignment horizontal="right" wrapText="1"/>
    </xf>
    <xf numFmtId="164" fontId="0" fillId="2" borderId="6" xfId="0" applyNumberFormat="1" applyFont="1" applyFill="1" applyBorder="1" applyAlignment="1">
      <alignment horizontal="right" wrapText="1"/>
    </xf>
    <xf numFmtId="164" fontId="0" fillId="2" borderId="3" xfId="0" applyNumberFormat="1" applyFont="1" applyFill="1" applyBorder="1" applyAlignment="1">
      <alignment horizontal="left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left" wrapText="1"/>
    </xf>
    <xf numFmtId="164" fontId="0" fillId="2" borderId="3" xfId="0" applyNumberFormat="1" applyFont="1" applyFill="1" applyBorder="1" applyAlignment="1">
      <alignment horizontal="right" vertical="center"/>
    </xf>
    <xf numFmtId="164" fontId="0" fillId="2" borderId="3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/>
    <xf numFmtId="164" fontId="0" fillId="2" borderId="6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wrapText="1"/>
    </xf>
    <xf numFmtId="164" fontId="1" fillId="2" borderId="0" xfId="0" applyNumberFormat="1" applyFont="1" applyFill="1" applyAlignment="1">
      <alignment vertical="center"/>
    </xf>
    <xf numFmtId="164" fontId="0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164" fontId="0" fillId="2" borderId="0" xfId="0" applyNumberForma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top"/>
    </xf>
    <xf numFmtId="164" fontId="0" fillId="2" borderId="0" xfId="0" applyNumberFormat="1" applyFont="1" applyFill="1" applyBorder="1" applyAlignment="1"/>
    <xf numFmtId="4" fontId="8" fillId="2" borderId="3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right" vertical="center" indent="1"/>
    </xf>
    <xf numFmtId="43" fontId="2" fillId="2" borderId="8" xfId="1" applyFont="1" applyFill="1" applyBorder="1" applyAlignment="1">
      <alignment horizontal="right" vertical="center" indent="1"/>
    </xf>
    <xf numFmtId="43" fontId="0" fillId="2" borderId="8" xfId="1" applyFont="1" applyFill="1" applyBorder="1" applyAlignment="1">
      <alignment horizontal="right" vertical="center" indent="1"/>
    </xf>
    <xf numFmtId="43" fontId="1" fillId="2" borderId="3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43" fontId="0" fillId="2" borderId="3" xfId="1" applyFont="1" applyFill="1" applyBorder="1" applyAlignment="1">
      <alignment horizontal="center"/>
    </xf>
    <xf numFmtId="43" fontId="7" fillId="2" borderId="3" xfId="1" applyFont="1" applyFill="1" applyBorder="1" applyAlignment="1">
      <alignment horizontal="center" vertical="center"/>
    </xf>
    <xf numFmtId="43" fontId="10" fillId="2" borderId="3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43" fontId="1" fillId="2" borderId="9" xfId="1" applyFont="1" applyFill="1" applyBorder="1" applyAlignment="1">
      <alignment horizontal="center" vertical="center"/>
    </xf>
    <xf numFmtId="43" fontId="0" fillId="2" borderId="14" xfId="1" applyFont="1" applyFill="1" applyBorder="1" applyAlignment="1">
      <alignment horizontal="right" vertical="center" indent="1"/>
    </xf>
    <xf numFmtId="43" fontId="1" fillId="2" borderId="10" xfId="1" applyFont="1" applyFill="1" applyBorder="1" applyAlignment="1">
      <alignment horizontal="center" vertical="center"/>
    </xf>
    <xf numFmtId="43" fontId="0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wrapText="1"/>
    </xf>
    <xf numFmtId="43" fontId="0" fillId="2" borderId="3" xfId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right" vertical="center" indent="1"/>
    </xf>
    <xf numFmtId="43" fontId="0" fillId="2" borderId="11" xfId="1" applyFont="1" applyFill="1" applyBorder="1" applyAlignment="1">
      <alignment horizontal="center" vertical="center"/>
    </xf>
    <xf numFmtId="43" fontId="1" fillId="2" borderId="14" xfId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left" vertical="center" wrapText="1"/>
    </xf>
    <xf numFmtId="164" fontId="0" fillId="2" borderId="8" xfId="0" applyNumberFormat="1" applyFont="1" applyFill="1" applyBorder="1" applyAlignment="1">
      <alignment horizontal="left" wrapText="1"/>
    </xf>
    <xf numFmtId="43" fontId="7" fillId="2" borderId="10" xfId="1" applyFont="1" applyFill="1" applyBorder="1" applyAlignment="1">
      <alignment horizontal="center" vertical="center"/>
    </xf>
    <xf numFmtId="43" fontId="10" fillId="2" borderId="10" xfId="1" applyFont="1" applyFill="1" applyBorder="1" applyAlignment="1">
      <alignment horizontal="center" vertical="center"/>
    </xf>
    <xf numFmtId="43" fontId="0" fillId="2" borderId="10" xfId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/>
    <xf numFmtId="164" fontId="1" fillId="2" borderId="8" xfId="0" applyNumberFormat="1" applyFont="1" applyFill="1" applyBorder="1" applyAlignment="1">
      <alignment horizontal="left" wrapText="1"/>
    </xf>
    <xf numFmtId="164" fontId="0" fillId="2" borderId="8" xfId="0" applyNumberFormat="1" applyFont="1" applyFill="1" applyBorder="1" applyAlignment="1">
      <alignment horizontal="left"/>
    </xf>
    <xf numFmtId="43" fontId="1" fillId="2" borderId="17" xfId="1" applyFont="1" applyFill="1" applyBorder="1" applyAlignment="1">
      <alignment horizontal="center" vertical="center"/>
    </xf>
    <xf numFmtId="43" fontId="9" fillId="2" borderId="3" xfId="1" applyFont="1" applyFill="1" applyBorder="1" applyAlignment="1">
      <alignment horizontal="center" vertical="center"/>
    </xf>
    <xf numFmtId="43" fontId="9" fillId="2" borderId="8" xfId="1" applyFont="1" applyFill="1" applyBorder="1" applyAlignment="1">
      <alignment horizontal="center" vertical="center"/>
    </xf>
    <xf numFmtId="43" fontId="9" fillId="2" borderId="6" xfId="1" applyFont="1" applyFill="1" applyBorder="1" applyAlignment="1">
      <alignment horizontal="center" vertical="center"/>
    </xf>
    <xf numFmtId="43" fontId="0" fillId="2" borderId="0" xfId="1" applyFont="1" applyFill="1" applyBorder="1" applyAlignment="1"/>
    <xf numFmtId="164" fontId="11" fillId="2" borderId="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/>
    <xf numFmtId="43" fontId="10" fillId="2" borderId="7" xfId="1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horizontal="center" vertical="center"/>
    </xf>
    <xf numFmtId="43" fontId="10" fillId="2" borderId="13" xfId="1" applyFont="1" applyFill="1" applyBorder="1" applyAlignment="1">
      <alignment horizontal="center" vertical="center"/>
    </xf>
    <xf numFmtId="164" fontId="7" fillId="2" borderId="0" xfId="0" applyNumberFormat="1" applyFont="1" applyFill="1"/>
    <xf numFmtId="164" fontId="0" fillId="2" borderId="7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left" wrapText="1"/>
    </xf>
    <xf numFmtId="4" fontId="8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4" fontId="1" fillId="2" borderId="22" xfId="0" applyNumberFormat="1" applyFont="1" applyFill="1" applyBorder="1" applyAlignment="1">
      <alignment horizontal="right" vertical="center"/>
    </xf>
    <xf numFmtId="164" fontId="1" fillId="2" borderId="2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tabSelected="1" view="pageBreakPreview" zoomScale="90" zoomScaleNormal="70" zoomScaleSheetLayoutView="90" workbookViewId="0">
      <pane ySplit="17" topLeftCell="A90" activePane="bottomLeft" state="frozen"/>
      <selection pane="bottomLeft" activeCell="F107" sqref="F107"/>
    </sheetView>
  </sheetViews>
  <sheetFormatPr defaultColWidth="9.28515625" defaultRowHeight="12.75" x14ac:dyDescent="0.2"/>
  <cols>
    <col min="1" max="1" width="21.42578125" style="10" customWidth="1"/>
    <col min="2" max="2" width="41.42578125" style="10" customWidth="1"/>
    <col min="3" max="3" width="31.28515625" style="10" customWidth="1"/>
    <col min="4" max="4" width="19.140625" style="10" customWidth="1"/>
    <col min="5" max="5" width="14.28515625" style="10" customWidth="1"/>
    <col min="6" max="6" width="17.28515625" style="10" customWidth="1"/>
    <col min="7" max="7" width="9.5703125" style="10" customWidth="1"/>
    <col min="8" max="8" width="10.7109375" style="10" customWidth="1"/>
    <col min="9" max="9" width="17.28515625" style="10" customWidth="1"/>
    <col min="10" max="11" width="14.28515625" style="10" customWidth="1"/>
    <col min="12" max="12" width="17.28515625" style="10" customWidth="1"/>
    <col min="13" max="14" width="14.28515625" style="10" customWidth="1"/>
    <col min="15" max="16384" width="9.28515625" style="10"/>
  </cols>
  <sheetData>
    <row r="1" spans="1:14" ht="15.75" x14ac:dyDescent="0.25">
      <c r="A1" s="1"/>
      <c r="B1" s="2"/>
      <c r="C1" s="1"/>
      <c r="D1" s="1"/>
      <c r="E1" s="1"/>
      <c r="F1" s="1"/>
      <c r="G1" s="3"/>
      <c r="H1" s="4"/>
      <c r="I1" s="3"/>
      <c r="J1" s="1"/>
      <c r="K1" s="13"/>
      <c r="L1" s="11"/>
      <c r="M1" s="12" t="s">
        <v>48</v>
      </c>
      <c r="N1" s="12"/>
    </row>
    <row r="2" spans="1:14" ht="15.75" x14ac:dyDescent="0.25">
      <c r="A2" s="1"/>
      <c r="B2" s="2"/>
      <c r="C2" s="1"/>
      <c r="D2" s="1"/>
      <c r="E2" s="1"/>
      <c r="F2" s="1"/>
      <c r="G2" s="3"/>
      <c r="H2" s="4"/>
      <c r="I2" s="3"/>
      <c r="J2" s="1"/>
      <c r="K2" s="13"/>
      <c r="L2" s="11"/>
      <c r="M2" s="12" t="s">
        <v>0</v>
      </c>
      <c r="N2" s="12"/>
    </row>
    <row r="3" spans="1:14" ht="15.75" x14ac:dyDescent="0.25">
      <c r="A3" s="1"/>
      <c r="B3" s="2"/>
      <c r="C3" s="1"/>
      <c r="D3" s="1"/>
      <c r="E3" s="1"/>
      <c r="F3" s="1"/>
      <c r="G3" s="3"/>
      <c r="H3" s="4"/>
      <c r="I3" s="3"/>
      <c r="J3" s="1"/>
      <c r="K3" s="13"/>
      <c r="L3" s="11"/>
      <c r="M3" s="12" t="s">
        <v>1</v>
      </c>
      <c r="N3" s="12"/>
    </row>
    <row r="4" spans="1:14" ht="15.75" x14ac:dyDescent="0.25">
      <c r="A4" s="1"/>
      <c r="B4" s="2"/>
      <c r="C4" s="1"/>
      <c r="D4" s="1"/>
      <c r="E4" s="1"/>
      <c r="F4" s="1"/>
      <c r="G4" s="3"/>
      <c r="H4" s="4"/>
      <c r="I4" s="3"/>
      <c r="J4" s="1"/>
      <c r="K4" s="13"/>
      <c r="L4" s="11"/>
      <c r="M4" s="12" t="s">
        <v>127</v>
      </c>
      <c r="N4" s="12"/>
    </row>
    <row r="5" spans="1:14" ht="15" x14ac:dyDescent="0.2">
      <c r="A5" s="1"/>
      <c r="B5" s="2"/>
      <c r="C5" s="1"/>
      <c r="D5" s="1"/>
      <c r="E5" s="1"/>
      <c r="F5" s="1"/>
      <c r="G5" s="1"/>
      <c r="H5" s="1"/>
      <c r="I5" s="1"/>
      <c r="J5" s="1"/>
      <c r="K5" s="13"/>
      <c r="L5" s="13"/>
      <c r="M5" s="13"/>
    </row>
    <row r="6" spans="1:14" ht="15" x14ac:dyDescent="0.2">
      <c r="G6" s="13"/>
      <c r="H6" s="13"/>
      <c r="I6" s="13"/>
      <c r="J6" s="13"/>
      <c r="K6" s="13"/>
      <c r="L6" s="13"/>
      <c r="M6" s="13"/>
    </row>
    <row r="7" spans="1:14" ht="15" x14ac:dyDescent="0.2">
      <c r="G7" s="13"/>
      <c r="H7" s="13"/>
      <c r="I7" s="13"/>
      <c r="J7" s="13"/>
      <c r="K7" s="13"/>
      <c r="L7" s="13"/>
      <c r="M7" s="13"/>
    </row>
    <row r="8" spans="1:14" ht="18.75" x14ac:dyDescent="0.3">
      <c r="A8" s="14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.75" x14ac:dyDescent="0.3">
      <c r="A9" s="14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8.75" x14ac:dyDescent="0.3">
      <c r="A10" s="14" t="s">
        <v>93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 thickBo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8.75" hidden="1" customHeight="1" thickBot="1" x14ac:dyDescent="0.25">
      <c r="A12" s="56" t="s">
        <v>50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32.25" customHeight="1" x14ac:dyDescent="0.2">
      <c r="A13" s="118" t="s">
        <v>3</v>
      </c>
      <c r="B13" s="121" t="s">
        <v>4</v>
      </c>
      <c r="C13" s="110" t="s">
        <v>5</v>
      </c>
      <c r="D13" s="110"/>
      <c r="E13" s="124" t="s">
        <v>128</v>
      </c>
      <c r="F13" s="110" t="s">
        <v>95</v>
      </c>
      <c r="G13" s="110"/>
      <c r="H13" s="110"/>
      <c r="I13" s="110"/>
      <c r="J13" s="110"/>
      <c r="K13" s="110"/>
      <c r="L13" s="110" t="s">
        <v>134</v>
      </c>
      <c r="M13" s="110" t="s">
        <v>95</v>
      </c>
      <c r="N13" s="116"/>
    </row>
    <row r="14" spans="1:14" ht="32.25" customHeight="1" x14ac:dyDescent="0.2">
      <c r="A14" s="119"/>
      <c r="B14" s="122"/>
      <c r="C14" s="114" t="s">
        <v>47</v>
      </c>
      <c r="D14" s="108" t="s">
        <v>133</v>
      </c>
      <c r="E14" s="108"/>
      <c r="F14" s="108" t="s">
        <v>130</v>
      </c>
      <c r="G14" s="109" t="s">
        <v>94</v>
      </c>
      <c r="H14" s="109"/>
      <c r="I14" s="108" t="s">
        <v>129</v>
      </c>
      <c r="J14" s="109" t="s">
        <v>95</v>
      </c>
      <c r="K14" s="109"/>
      <c r="L14" s="109"/>
      <c r="M14" s="108" t="s">
        <v>131</v>
      </c>
      <c r="N14" s="117" t="s">
        <v>132</v>
      </c>
    </row>
    <row r="15" spans="1:14" ht="32.25" customHeight="1" x14ac:dyDescent="0.2">
      <c r="A15" s="119"/>
      <c r="B15" s="122"/>
      <c r="C15" s="114"/>
      <c r="D15" s="114"/>
      <c r="E15" s="108"/>
      <c r="F15" s="108"/>
      <c r="G15" s="18" t="s">
        <v>7</v>
      </c>
      <c r="H15" s="18" t="s">
        <v>8</v>
      </c>
      <c r="I15" s="108"/>
      <c r="J15" s="55" t="s">
        <v>131</v>
      </c>
      <c r="K15" s="55" t="s">
        <v>132</v>
      </c>
      <c r="L15" s="109"/>
      <c r="M15" s="108"/>
      <c r="N15" s="117"/>
    </row>
    <row r="16" spans="1:14" ht="15.75" customHeight="1" thickBot="1" x14ac:dyDescent="0.25">
      <c r="A16" s="120"/>
      <c r="B16" s="123"/>
      <c r="C16" s="115"/>
      <c r="D16" s="115"/>
      <c r="E16" s="57" t="s">
        <v>6</v>
      </c>
      <c r="F16" s="57" t="s">
        <v>6</v>
      </c>
      <c r="G16" s="57" t="s">
        <v>6</v>
      </c>
      <c r="H16" s="57" t="s">
        <v>6</v>
      </c>
      <c r="I16" s="57" t="s">
        <v>6</v>
      </c>
      <c r="J16" s="57" t="s">
        <v>6</v>
      </c>
      <c r="K16" s="57" t="s">
        <v>6</v>
      </c>
      <c r="L16" s="57" t="s">
        <v>6</v>
      </c>
      <c r="M16" s="57" t="s">
        <v>6</v>
      </c>
      <c r="N16" s="58" t="s">
        <v>6</v>
      </c>
    </row>
    <row r="17" spans="1:14" ht="64.5" hidden="1" customHeight="1" x14ac:dyDescent="0.2">
      <c r="A17" s="81"/>
      <c r="B17" s="20"/>
      <c r="C17" s="20"/>
      <c r="D17" s="21"/>
      <c r="E17" s="22"/>
      <c r="F17" s="22"/>
      <c r="G17" s="23"/>
      <c r="H17" s="23"/>
      <c r="I17" s="23"/>
      <c r="J17" s="23"/>
      <c r="K17" s="23"/>
      <c r="L17" s="23"/>
      <c r="M17" s="82"/>
      <c r="N17" s="82"/>
    </row>
    <row r="18" spans="1:14" ht="12.75" customHeight="1" x14ac:dyDescent="0.2">
      <c r="A18" s="24"/>
      <c r="B18" s="25"/>
      <c r="C18" s="25"/>
      <c r="D18" s="26"/>
      <c r="E18" s="59"/>
      <c r="F18" s="59"/>
      <c r="G18" s="60"/>
      <c r="H18" s="60"/>
      <c r="I18" s="60"/>
      <c r="J18" s="60"/>
      <c r="K18" s="60"/>
      <c r="L18" s="60"/>
      <c r="M18" s="61"/>
      <c r="N18" s="74"/>
    </row>
    <row r="19" spans="1:14" x14ac:dyDescent="0.2">
      <c r="A19" s="9" t="s">
        <v>10</v>
      </c>
      <c r="B19" s="8" t="s">
        <v>81</v>
      </c>
      <c r="C19" s="8"/>
      <c r="D19" s="6"/>
      <c r="E19" s="62">
        <f t="shared" ref="E19:N19" si="0">SUM(E22:E36)</f>
        <v>2112.88</v>
      </c>
      <c r="F19" s="62">
        <f t="shared" si="0"/>
        <v>78.539999999999992</v>
      </c>
      <c r="G19" s="62">
        <f t="shared" si="0"/>
        <v>55.64</v>
      </c>
      <c r="H19" s="62">
        <f t="shared" si="0"/>
        <v>22.9</v>
      </c>
      <c r="I19" s="62">
        <f t="shared" si="0"/>
        <v>2034.3400000000001</v>
      </c>
      <c r="J19" s="62">
        <f t="shared" si="0"/>
        <v>1440.8</v>
      </c>
      <c r="K19" s="62">
        <f t="shared" si="0"/>
        <v>593.54</v>
      </c>
      <c r="L19" s="62">
        <f t="shared" si="0"/>
        <v>274</v>
      </c>
      <c r="M19" s="62">
        <f t="shared" si="0"/>
        <v>29.240000000000002</v>
      </c>
      <c r="N19" s="62">
        <f t="shared" si="0"/>
        <v>244.76</v>
      </c>
    </row>
    <row r="20" spans="1:14" ht="12.75" customHeight="1" x14ac:dyDescent="0.2">
      <c r="A20" s="9"/>
      <c r="B20" s="8" t="s">
        <v>11</v>
      </c>
      <c r="C20" s="8"/>
      <c r="D20" s="6"/>
      <c r="E20" s="62"/>
      <c r="F20" s="62"/>
      <c r="G20" s="63"/>
      <c r="H20" s="63"/>
      <c r="I20" s="63"/>
      <c r="J20" s="64"/>
      <c r="K20" s="64"/>
      <c r="L20" s="62"/>
      <c r="M20" s="64"/>
      <c r="N20" s="76"/>
    </row>
    <row r="21" spans="1:14" x14ac:dyDescent="0.2">
      <c r="A21" s="9"/>
      <c r="B21" s="8" t="s">
        <v>96</v>
      </c>
      <c r="C21" s="8"/>
      <c r="D21" s="6"/>
      <c r="E21" s="62"/>
      <c r="F21" s="62"/>
      <c r="G21" s="63"/>
      <c r="H21" s="63"/>
      <c r="I21" s="63"/>
      <c r="J21" s="64"/>
      <c r="K21" s="64"/>
      <c r="L21" s="62"/>
      <c r="M21" s="64"/>
      <c r="N21" s="76"/>
    </row>
    <row r="22" spans="1:14" x14ac:dyDescent="0.2">
      <c r="A22" s="9"/>
      <c r="B22" s="27" t="s">
        <v>140</v>
      </c>
      <c r="C22" s="8" t="s">
        <v>12</v>
      </c>
      <c r="D22" s="6" t="s">
        <v>13</v>
      </c>
      <c r="E22" s="64">
        <f>F22+I22</f>
        <v>26.6</v>
      </c>
      <c r="F22" s="62"/>
      <c r="G22" s="63"/>
      <c r="H22" s="63"/>
      <c r="I22" s="63">
        <f>J22+K22</f>
        <v>26.6</v>
      </c>
      <c r="J22" s="63">
        <v>26.6</v>
      </c>
      <c r="K22" s="63"/>
      <c r="L22" s="62"/>
      <c r="M22" s="63"/>
      <c r="N22" s="77"/>
    </row>
    <row r="23" spans="1:14" x14ac:dyDescent="0.2">
      <c r="A23" s="9"/>
      <c r="B23" s="8"/>
      <c r="C23" s="8" t="s">
        <v>70</v>
      </c>
      <c r="D23" s="6" t="s">
        <v>14</v>
      </c>
      <c r="E23" s="64">
        <f t="shared" ref="E23:E88" si="1">F23+I23</f>
        <v>289.5</v>
      </c>
      <c r="F23" s="62"/>
      <c r="G23" s="63"/>
      <c r="H23" s="63"/>
      <c r="I23" s="63">
        <f t="shared" ref="I23:I84" si="2">J23+K23</f>
        <v>289.5</v>
      </c>
      <c r="J23" s="63">
        <v>263.58</v>
      </c>
      <c r="K23" s="63">
        <v>25.92</v>
      </c>
      <c r="L23" s="62"/>
      <c r="M23" s="63"/>
      <c r="N23" s="77"/>
    </row>
    <row r="24" spans="1:14" x14ac:dyDescent="0.2">
      <c r="A24" s="9"/>
      <c r="B24" s="8"/>
      <c r="C24" s="8" t="s">
        <v>15</v>
      </c>
      <c r="D24" s="6" t="s">
        <v>16</v>
      </c>
      <c r="E24" s="64">
        <f t="shared" si="1"/>
        <v>354.74999999999994</v>
      </c>
      <c r="F24" s="94">
        <v>55.64</v>
      </c>
      <c r="G24" s="63">
        <v>55.64</v>
      </c>
      <c r="H24" s="63"/>
      <c r="I24" s="63">
        <f t="shared" si="2"/>
        <v>299.10999999999996</v>
      </c>
      <c r="J24" s="63">
        <v>287.39999999999998</v>
      </c>
      <c r="K24" s="63">
        <v>11.71</v>
      </c>
      <c r="L24" s="62"/>
      <c r="M24" s="63"/>
      <c r="N24" s="77"/>
    </row>
    <row r="25" spans="1:14" x14ac:dyDescent="0.2">
      <c r="A25" s="9"/>
      <c r="B25" s="8"/>
      <c r="C25" s="5" t="s">
        <v>51</v>
      </c>
      <c r="D25" s="6" t="s">
        <v>73</v>
      </c>
      <c r="E25" s="64"/>
      <c r="F25" s="94"/>
      <c r="G25" s="63"/>
      <c r="H25" s="63"/>
      <c r="I25" s="63"/>
      <c r="J25" s="63"/>
      <c r="K25" s="63"/>
      <c r="L25" s="64">
        <v>99.85</v>
      </c>
      <c r="M25" s="63">
        <v>24.75</v>
      </c>
      <c r="N25" s="77">
        <v>75.099999999999994</v>
      </c>
    </row>
    <row r="26" spans="1:14" x14ac:dyDescent="0.2">
      <c r="A26" s="9"/>
      <c r="B26" s="8"/>
      <c r="C26" s="5" t="s">
        <v>97</v>
      </c>
      <c r="D26" s="6" t="s">
        <v>90</v>
      </c>
      <c r="E26" s="64">
        <f t="shared" si="1"/>
        <v>22</v>
      </c>
      <c r="F26" s="94"/>
      <c r="G26" s="63"/>
      <c r="H26" s="63"/>
      <c r="I26" s="63">
        <f t="shared" si="2"/>
        <v>22</v>
      </c>
      <c r="J26" s="63">
        <v>22</v>
      </c>
      <c r="K26" s="63"/>
      <c r="L26" s="64"/>
      <c r="M26" s="63"/>
      <c r="N26" s="77"/>
    </row>
    <row r="27" spans="1:14" x14ac:dyDescent="0.2">
      <c r="A27" s="9"/>
      <c r="B27" s="8"/>
      <c r="C27" s="5" t="s">
        <v>98</v>
      </c>
      <c r="D27" s="6" t="s">
        <v>91</v>
      </c>
      <c r="E27" s="64">
        <f t="shared" si="1"/>
        <v>5</v>
      </c>
      <c r="F27" s="94"/>
      <c r="G27" s="63"/>
      <c r="H27" s="63"/>
      <c r="I27" s="63">
        <f t="shared" si="2"/>
        <v>5</v>
      </c>
      <c r="J27" s="63">
        <v>5</v>
      </c>
      <c r="K27" s="63"/>
      <c r="L27" s="64"/>
      <c r="M27" s="63"/>
      <c r="N27" s="77"/>
    </row>
    <row r="28" spans="1:14" x14ac:dyDescent="0.2">
      <c r="A28" s="9"/>
      <c r="B28" s="8"/>
      <c r="C28" s="5" t="s">
        <v>99</v>
      </c>
      <c r="D28" s="6" t="s">
        <v>100</v>
      </c>
      <c r="E28" s="64">
        <f t="shared" si="1"/>
        <v>46</v>
      </c>
      <c r="F28" s="94"/>
      <c r="G28" s="63"/>
      <c r="H28" s="63"/>
      <c r="I28" s="63">
        <f t="shared" si="2"/>
        <v>46</v>
      </c>
      <c r="J28" s="63">
        <v>39</v>
      </c>
      <c r="K28" s="63">
        <v>7</v>
      </c>
      <c r="L28" s="64"/>
      <c r="M28" s="63"/>
      <c r="N28" s="77"/>
    </row>
    <row r="29" spans="1:14" x14ac:dyDescent="0.2">
      <c r="A29" s="9"/>
      <c r="B29" s="8"/>
      <c r="C29" s="8" t="s">
        <v>17</v>
      </c>
      <c r="D29" s="6" t="s">
        <v>18</v>
      </c>
      <c r="E29" s="64">
        <f t="shared" si="1"/>
        <v>407.24</v>
      </c>
      <c r="F29" s="94">
        <v>17.899999999999999</v>
      </c>
      <c r="G29" s="63"/>
      <c r="H29" s="63">
        <v>17.899999999999999</v>
      </c>
      <c r="I29" s="63">
        <f t="shared" si="2"/>
        <v>389.34000000000003</v>
      </c>
      <c r="J29" s="63">
        <v>284.61</v>
      </c>
      <c r="K29" s="63">
        <v>104.73</v>
      </c>
      <c r="L29" s="64"/>
      <c r="M29" s="63"/>
      <c r="N29" s="77"/>
    </row>
    <row r="30" spans="1:14" x14ac:dyDescent="0.2">
      <c r="A30" s="9"/>
      <c r="B30" s="8"/>
      <c r="C30" s="5" t="s">
        <v>51</v>
      </c>
      <c r="D30" s="6" t="s">
        <v>74</v>
      </c>
      <c r="E30" s="64"/>
      <c r="F30" s="94"/>
      <c r="G30" s="63"/>
      <c r="H30" s="63"/>
      <c r="I30" s="63"/>
      <c r="J30" s="63"/>
      <c r="K30" s="63"/>
      <c r="L30" s="64">
        <v>174.15</v>
      </c>
      <c r="M30" s="63">
        <v>4.49</v>
      </c>
      <c r="N30" s="77">
        <v>169.66</v>
      </c>
    </row>
    <row r="31" spans="1:14" x14ac:dyDescent="0.2">
      <c r="A31" s="9"/>
      <c r="B31" s="8"/>
      <c r="C31" s="5" t="s">
        <v>125</v>
      </c>
      <c r="D31" s="6" t="s">
        <v>88</v>
      </c>
      <c r="E31" s="64">
        <f t="shared" si="1"/>
        <v>167</v>
      </c>
      <c r="F31" s="94"/>
      <c r="G31" s="63"/>
      <c r="H31" s="63"/>
      <c r="I31" s="63">
        <f t="shared" si="2"/>
        <v>167</v>
      </c>
      <c r="J31" s="63">
        <v>108.55</v>
      </c>
      <c r="K31" s="63">
        <v>58.45</v>
      </c>
      <c r="L31" s="64"/>
      <c r="M31" s="63"/>
      <c r="N31" s="77"/>
    </row>
    <row r="32" spans="1:14" x14ac:dyDescent="0.2">
      <c r="A32" s="9"/>
      <c r="B32" s="8"/>
      <c r="C32" s="5" t="s">
        <v>101</v>
      </c>
      <c r="D32" s="6" t="s">
        <v>89</v>
      </c>
      <c r="E32" s="64">
        <f t="shared" si="1"/>
        <v>35</v>
      </c>
      <c r="F32" s="94"/>
      <c r="G32" s="63"/>
      <c r="H32" s="63"/>
      <c r="I32" s="63">
        <f t="shared" si="2"/>
        <v>35</v>
      </c>
      <c r="J32" s="63">
        <v>35</v>
      </c>
      <c r="K32" s="63"/>
      <c r="L32" s="64"/>
      <c r="M32" s="63"/>
      <c r="N32" s="77"/>
    </row>
    <row r="33" spans="1:14" x14ac:dyDescent="0.2">
      <c r="A33" s="9"/>
      <c r="B33" s="8"/>
      <c r="C33" s="5" t="s">
        <v>102</v>
      </c>
      <c r="D33" s="6" t="s">
        <v>103</v>
      </c>
      <c r="E33" s="64">
        <f t="shared" si="1"/>
        <v>185</v>
      </c>
      <c r="F33" s="94"/>
      <c r="G33" s="63"/>
      <c r="H33" s="63"/>
      <c r="I33" s="63">
        <f t="shared" si="2"/>
        <v>185</v>
      </c>
      <c r="J33" s="63">
        <v>183.5</v>
      </c>
      <c r="K33" s="63">
        <v>1.5</v>
      </c>
      <c r="L33" s="64"/>
      <c r="M33" s="63"/>
      <c r="N33" s="77"/>
    </row>
    <row r="34" spans="1:14" x14ac:dyDescent="0.2">
      <c r="A34" s="9"/>
      <c r="B34" s="8"/>
      <c r="C34" s="8" t="s">
        <v>19</v>
      </c>
      <c r="D34" s="6" t="s">
        <v>20</v>
      </c>
      <c r="E34" s="64">
        <f t="shared" si="1"/>
        <v>519.79</v>
      </c>
      <c r="F34" s="62"/>
      <c r="G34" s="63"/>
      <c r="H34" s="63"/>
      <c r="I34" s="63">
        <f t="shared" si="2"/>
        <v>519.79</v>
      </c>
      <c r="J34" s="63">
        <f>14.48+171.08</f>
        <v>185.56</v>
      </c>
      <c r="K34" s="63">
        <f>10.37+323.86</f>
        <v>334.23</v>
      </c>
      <c r="L34" s="64"/>
      <c r="M34" s="63"/>
      <c r="N34" s="77"/>
    </row>
    <row r="35" spans="1:14" x14ac:dyDescent="0.2">
      <c r="A35" s="9"/>
      <c r="B35" s="8"/>
      <c r="C35" s="5" t="s">
        <v>79</v>
      </c>
      <c r="D35" s="6" t="s">
        <v>104</v>
      </c>
      <c r="E35" s="64">
        <f t="shared" si="1"/>
        <v>50</v>
      </c>
      <c r="F35" s="62"/>
      <c r="G35" s="63"/>
      <c r="H35" s="63"/>
      <c r="I35" s="63">
        <f t="shared" si="2"/>
        <v>50</v>
      </c>
      <c r="J35" s="63"/>
      <c r="K35" s="63">
        <v>50</v>
      </c>
      <c r="L35" s="62"/>
      <c r="M35" s="63"/>
      <c r="N35" s="77"/>
    </row>
    <row r="36" spans="1:14" s="103" customFormat="1" x14ac:dyDescent="0.2">
      <c r="A36" s="98"/>
      <c r="B36" s="99"/>
      <c r="C36" s="104" t="s">
        <v>142</v>
      </c>
      <c r="D36" s="105" t="s">
        <v>91</v>
      </c>
      <c r="E36" s="64">
        <v>5</v>
      </c>
      <c r="F36" s="106">
        <v>5</v>
      </c>
      <c r="G36" s="106"/>
      <c r="H36" s="106">
        <v>5</v>
      </c>
      <c r="I36" s="100"/>
      <c r="J36" s="100"/>
      <c r="K36" s="100"/>
      <c r="L36" s="101"/>
      <c r="M36" s="100"/>
      <c r="N36" s="102"/>
    </row>
    <row r="37" spans="1:14" ht="13.5" thickBot="1" x14ac:dyDescent="0.25">
      <c r="A37" s="19"/>
      <c r="B37" s="28"/>
      <c r="C37" s="28"/>
      <c r="D37" s="29"/>
      <c r="E37" s="66"/>
      <c r="F37" s="66"/>
      <c r="G37" s="67"/>
      <c r="H37" s="67"/>
      <c r="I37" s="67"/>
      <c r="J37" s="65"/>
      <c r="K37" s="65"/>
      <c r="L37" s="66"/>
      <c r="M37" s="65"/>
      <c r="N37" s="83"/>
    </row>
    <row r="38" spans="1:14" x14ac:dyDescent="0.2">
      <c r="A38" s="24" t="s">
        <v>21</v>
      </c>
      <c r="B38" s="25" t="s">
        <v>105</v>
      </c>
      <c r="C38" s="25"/>
      <c r="D38" s="26"/>
      <c r="E38" s="68">
        <f>SUM(E40:E45)</f>
        <v>1279.42</v>
      </c>
      <c r="F38" s="68">
        <f>SUM(F40:F45)</f>
        <v>57.15</v>
      </c>
      <c r="G38" s="68"/>
      <c r="H38" s="68">
        <f>SUM(H40:H45)</f>
        <v>57.15</v>
      </c>
      <c r="I38" s="68">
        <f>SUM(I40:I45)</f>
        <v>1222.27</v>
      </c>
      <c r="J38" s="68">
        <f>SUM(J39:J45)</f>
        <v>521.46</v>
      </c>
      <c r="K38" s="68">
        <f>SUM(K39:K45)</f>
        <v>700.81</v>
      </c>
      <c r="L38" s="68">
        <f>SUM(L40:L45)</f>
        <v>152.35</v>
      </c>
      <c r="M38" s="68">
        <f>SUM(M39:M45)</f>
        <v>152.35</v>
      </c>
      <c r="N38" s="84"/>
    </row>
    <row r="39" spans="1:14" x14ac:dyDescent="0.2">
      <c r="A39" s="9"/>
      <c r="B39" s="8" t="s">
        <v>106</v>
      </c>
      <c r="C39" s="8"/>
      <c r="D39" s="6"/>
      <c r="E39" s="62"/>
      <c r="F39" s="62"/>
      <c r="G39" s="63"/>
      <c r="H39" s="63"/>
      <c r="I39" s="63"/>
      <c r="J39" s="64"/>
      <c r="K39" s="64"/>
      <c r="L39" s="62"/>
      <c r="M39" s="64"/>
      <c r="N39" s="76"/>
    </row>
    <row r="40" spans="1:14" x14ac:dyDescent="0.2">
      <c r="A40" s="9"/>
      <c r="B40" s="8" t="s">
        <v>138</v>
      </c>
      <c r="C40" s="8" t="s">
        <v>22</v>
      </c>
      <c r="D40" s="6" t="s">
        <v>78</v>
      </c>
      <c r="E40" s="64">
        <f t="shared" si="1"/>
        <v>257.18</v>
      </c>
      <c r="F40" s="62"/>
      <c r="G40" s="63"/>
      <c r="H40" s="63"/>
      <c r="I40" s="63">
        <f t="shared" si="2"/>
        <v>257.18</v>
      </c>
      <c r="J40" s="63">
        <v>120.27</v>
      </c>
      <c r="K40" s="63">
        <v>136.91</v>
      </c>
      <c r="L40" s="62"/>
      <c r="M40" s="63"/>
      <c r="N40" s="77"/>
    </row>
    <row r="41" spans="1:14" x14ac:dyDescent="0.2">
      <c r="A41" s="9"/>
      <c r="B41" s="8"/>
      <c r="C41" s="31" t="s">
        <v>23</v>
      </c>
      <c r="D41" s="6" t="s">
        <v>24</v>
      </c>
      <c r="E41" s="64">
        <f t="shared" si="1"/>
        <v>642.01</v>
      </c>
      <c r="F41" s="94">
        <v>57.15</v>
      </c>
      <c r="G41" s="63"/>
      <c r="H41" s="63">
        <v>57.15</v>
      </c>
      <c r="I41" s="63">
        <f t="shared" si="2"/>
        <v>584.86</v>
      </c>
      <c r="J41" s="63">
        <v>353.31</v>
      </c>
      <c r="K41" s="63">
        <v>231.55</v>
      </c>
      <c r="L41" s="62"/>
      <c r="M41" s="63"/>
      <c r="N41" s="77"/>
    </row>
    <row r="42" spans="1:14" x14ac:dyDescent="0.2">
      <c r="A42" s="9"/>
      <c r="B42" s="8"/>
      <c r="C42" s="5" t="s">
        <v>51</v>
      </c>
      <c r="D42" s="6" t="s">
        <v>58</v>
      </c>
      <c r="E42" s="64"/>
      <c r="F42" s="62"/>
      <c r="G42" s="63"/>
      <c r="H42" s="63"/>
      <c r="I42" s="63"/>
      <c r="J42" s="63"/>
      <c r="K42" s="63"/>
      <c r="L42" s="64">
        <v>152.35</v>
      </c>
      <c r="M42" s="63">
        <v>152.35</v>
      </c>
      <c r="N42" s="77"/>
    </row>
    <row r="43" spans="1:14" x14ac:dyDescent="0.2">
      <c r="A43" s="9"/>
      <c r="B43" s="8"/>
      <c r="C43" s="8" t="s">
        <v>25</v>
      </c>
      <c r="D43" s="6" t="s">
        <v>82</v>
      </c>
      <c r="E43" s="64">
        <f t="shared" si="1"/>
        <v>377.68</v>
      </c>
      <c r="F43" s="62"/>
      <c r="G43" s="63"/>
      <c r="H43" s="63"/>
      <c r="I43" s="63">
        <f t="shared" si="2"/>
        <v>377.68</v>
      </c>
      <c r="J43" s="63">
        <v>47.88</v>
      </c>
      <c r="K43" s="63">
        <v>329.8</v>
      </c>
      <c r="L43" s="64"/>
      <c r="M43" s="63"/>
      <c r="N43" s="77"/>
    </row>
    <row r="44" spans="1:14" x14ac:dyDescent="0.2">
      <c r="A44" s="9"/>
      <c r="B44" s="8"/>
      <c r="C44" s="32" t="s">
        <v>63</v>
      </c>
      <c r="D44" s="6" t="s">
        <v>65</v>
      </c>
      <c r="E44" s="64">
        <f t="shared" si="1"/>
        <v>1.3</v>
      </c>
      <c r="F44" s="62"/>
      <c r="G44" s="63"/>
      <c r="H44" s="63"/>
      <c r="I44" s="63">
        <f t="shared" si="2"/>
        <v>1.3</v>
      </c>
      <c r="J44" s="63"/>
      <c r="K44" s="63">
        <v>1.3</v>
      </c>
      <c r="L44" s="69"/>
      <c r="M44" s="63"/>
      <c r="N44" s="77"/>
    </row>
    <row r="45" spans="1:14" x14ac:dyDescent="0.2">
      <c r="A45" s="9"/>
      <c r="B45" s="8"/>
      <c r="C45" s="32" t="s">
        <v>66</v>
      </c>
      <c r="D45" s="6" t="s">
        <v>64</v>
      </c>
      <c r="E45" s="64">
        <f t="shared" si="1"/>
        <v>1.25</v>
      </c>
      <c r="F45" s="62"/>
      <c r="G45" s="63"/>
      <c r="H45" s="63"/>
      <c r="I45" s="63">
        <f t="shared" si="2"/>
        <v>1.25</v>
      </c>
      <c r="J45" s="63"/>
      <c r="K45" s="63">
        <v>1.25</v>
      </c>
      <c r="L45" s="64"/>
      <c r="M45" s="63"/>
      <c r="N45" s="77"/>
    </row>
    <row r="46" spans="1:14" ht="12.75" customHeight="1" thickBot="1" x14ac:dyDescent="0.25">
      <c r="A46" s="19"/>
      <c r="B46" s="28"/>
      <c r="C46" s="33"/>
      <c r="D46" s="29"/>
      <c r="E46" s="65"/>
      <c r="F46" s="66"/>
      <c r="G46" s="67"/>
      <c r="H46" s="67"/>
      <c r="I46" s="67"/>
      <c r="J46" s="67"/>
      <c r="K46" s="67"/>
      <c r="L46" s="65"/>
      <c r="M46" s="67"/>
      <c r="N46" s="78"/>
    </row>
    <row r="47" spans="1:14" ht="27.75" customHeight="1" x14ac:dyDescent="0.2">
      <c r="A47" s="24" t="s">
        <v>27</v>
      </c>
      <c r="B47" s="85" t="s">
        <v>87</v>
      </c>
      <c r="C47" s="25"/>
      <c r="D47" s="26"/>
      <c r="E47" s="68">
        <f t="shared" ref="E47:N47" si="3">SUM(E48:E56)</f>
        <v>1971.12</v>
      </c>
      <c r="F47" s="68">
        <f t="shared" si="3"/>
        <v>15.97</v>
      </c>
      <c r="G47" s="68"/>
      <c r="H47" s="68">
        <f t="shared" si="3"/>
        <v>15.97</v>
      </c>
      <c r="I47" s="68">
        <f t="shared" si="3"/>
        <v>1955.15</v>
      </c>
      <c r="J47" s="68">
        <f t="shared" si="3"/>
        <v>338.96000000000004</v>
      </c>
      <c r="K47" s="68">
        <f t="shared" si="3"/>
        <v>1616.19</v>
      </c>
      <c r="L47" s="68">
        <f t="shared" si="3"/>
        <v>160.13999999999999</v>
      </c>
      <c r="M47" s="68">
        <f t="shared" si="3"/>
        <v>22</v>
      </c>
      <c r="N47" s="84">
        <f t="shared" si="3"/>
        <v>138.13999999999999</v>
      </c>
    </row>
    <row r="48" spans="1:14" x14ac:dyDescent="0.2">
      <c r="A48" s="9"/>
      <c r="B48" s="8" t="s">
        <v>9</v>
      </c>
      <c r="C48" s="8" t="s">
        <v>28</v>
      </c>
      <c r="D48" s="6" t="s">
        <v>29</v>
      </c>
      <c r="E48" s="64">
        <f t="shared" si="1"/>
        <v>108</v>
      </c>
      <c r="F48" s="62"/>
      <c r="G48" s="63"/>
      <c r="H48" s="63"/>
      <c r="I48" s="63">
        <f t="shared" si="2"/>
        <v>108</v>
      </c>
      <c r="J48" s="63">
        <v>33.799999999999997</v>
      </c>
      <c r="K48" s="63">
        <v>74.2</v>
      </c>
      <c r="L48" s="64"/>
      <c r="M48" s="63"/>
      <c r="N48" s="77"/>
    </row>
    <row r="49" spans="1:16" x14ac:dyDescent="0.2">
      <c r="A49" s="9"/>
      <c r="B49" s="8"/>
      <c r="C49" s="8" t="s">
        <v>70</v>
      </c>
      <c r="D49" s="6" t="s">
        <v>30</v>
      </c>
      <c r="E49" s="64">
        <f t="shared" si="1"/>
        <v>372.5</v>
      </c>
      <c r="F49" s="94">
        <v>15.97</v>
      </c>
      <c r="G49" s="63"/>
      <c r="H49" s="63">
        <v>15.97</v>
      </c>
      <c r="I49" s="63">
        <f t="shared" si="2"/>
        <v>356.53</v>
      </c>
      <c r="J49" s="63">
        <v>139.49</v>
      </c>
      <c r="K49" s="63">
        <v>217.04</v>
      </c>
      <c r="L49" s="64"/>
      <c r="M49" s="63"/>
      <c r="N49" s="77"/>
    </row>
    <row r="50" spans="1:16" x14ac:dyDescent="0.2">
      <c r="A50" s="9"/>
      <c r="B50" s="8"/>
      <c r="C50" s="5" t="s">
        <v>51</v>
      </c>
      <c r="D50" s="6" t="s">
        <v>59</v>
      </c>
      <c r="E50" s="64"/>
      <c r="F50" s="62"/>
      <c r="G50" s="63"/>
      <c r="H50" s="63"/>
      <c r="I50" s="63"/>
      <c r="J50" s="63"/>
      <c r="K50" s="63"/>
      <c r="L50" s="64">
        <v>34.58</v>
      </c>
      <c r="M50" s="63"/>
      <c r="N50" s="77">
        <v>34.58</v>
      </c>
    </row>
    <row r="51" spans="1:16" x14ac:dyDescent="0.2">
      <c r="A51" s="9"/>
      <c r="B51" s="8"/>
      <c r="C51" s="5" t="s">
        <v>51</v>
      </c>
      <c r="D51" s="6" t="s">
        <v>62</v>
      </c>
      <c r="E51" s="64"/>
      <c r="F51" s="62"/>
      <c r="G51" s="63"/>
      <c r="H51" s="63"/>
      <c r="I51" s="63"/>
      <c r="J51" s="63"/>
      <c r="K51" s="63"/>
      <c r="L51" s="64">
        <v>22</v>
      </c>
      <c r="M51" s="63">
        <v>22</v>
      </c>
      <c r="N51" s="77"/>
    </row>
    <row r="52" spans="1:16" x14ac:dyDescent="0.2">
      <c r="A52" s="9"/>
      <c r="B52" s="8"/>
      <c r="C52" s="8" t="s">
        <v>26</v>
      </c>
      <c r="D52" s="6" t="s">
        <v>31</v>
      </c>
      <c r="E52" s="64">
        <f t="shared" si="1"/>
        <v>423.5</v>
      </c>
      <c r="F52" s="62"/>
      <c r="G52" s="63"/>
      <c r="H52" s="63"/>
      <c r="I52" s="63">
        <f t="shared" si="2"/>
        <v>423.5</v>
      </c>
      <c r="J52" s="63">
        <v>141.61000000000001</v>
      </c>
      <c r="K52" s="63">
        <v>281.89</v>
      </c>
      <c r="L52" s="64"/>
      <c r="M52" s="63"/>
      <c r="N52" s="77"/>
    </row>
    <row r="53" spans="1:16" x14ac:dyDescent="0.2">
      <c r="A53" s="9"/>
      <c r="B53" s="8"/>
      <c r="C53" s="5" t="s">
        <v>51</v>
      </c>
      <c r="D53" s="6" t="s">
        <v>60</v>
      </c>
      <c r="E53" s="64"/>
      <c r="F53" s="62"/>
      <c r="G53" s="63"/>
      <c r="H53" s="63"/>
      <c r="I53" s="63"/>
      <c r="J53" s="63"/>
      <c r="K53" s="63"/>
      <c r="L53" s="64">
        <v>103.56</v>
      </c>
      <c r="M53" s="63"/>
      <c r="N53" s="77">
        <v>103.56</v>
      </c>
    </row>
    <row r="54" spans="1:16" x14ac:dyDescent="0.2">
      <c r="A54" s="9"/>
      <c r="B54" s="8"/>
      <c r="C54" s="34" t="s">
        <v>32</v>
      </c>
      <c r="D54" s="6" t="s">
        <v>107</v>
      </c>
      <c r="E54" s="64">
        <f t="shared" si="1"/>
        <v>350.12</v>
      </c>
      <c r="F54" s="62"/>
      <c r="G54" s="63"/>
      <c r="H54" s="63"/>
      <c r="I54" s="63">
        <f>J54+K54</f>
        <v>350.12</v>
      </c>
      <c r="J54" s="63">
        <f>1.06+11</f>
        <v>12.06</v>
      </c>
      <c r="K54" s="63">
        <f>218.06+120</f>
        <v>338.06</v>
      </c>
      <c r="L54" s="62"/>
      <c r="M54" s="63"/>
      <c r="N54" s="77"/>
    </row>
    <row r="55" spans="1:16" x14ac:dyDescent="0.2">
      <c r="A55" s="9"/>
      <c r="B55" s="8"/>
      <c r="C55" s="5" t="s">
        <v>108</v>
      </c>
      <c r="D55" s="6" t="s">
        <v>86</v>
      </c>
      <c r="E55" s="64">
        <f t="shared" si="1"/>
        <v>234</v>
      </c>
      <c r="F55" s="62"/>
      <c r="G55" s="63"/>
      <c r="H55" s="63"/>
      <c r="I55" s="63">
        <f t="shared" ref="I55:I56" si="4">J55+K55</f>
        <v>234</v>
      </c>
      <c r="J55" s="63">
        <v>0</v>
      </c>
      <c r="K55" s="63">
        <v>234</v>
      </c>
      <c r="L55" s="62"/>
      <c r="M55" s="63"/>
      <c r="N55" s="77"/>
      <c r="O55" s="35"/>
      <c r="P55" s="7"/>
    </row>
    <row r="56" spans="1:16" ht="13.5" thickBot="1" x14ac:dyDescent="0.25">
      <c r="A56" s="9"/>
      <c r="B56" s="8"/>
      <c r="C56" s="5" t="s">
        <v>109</v>
      </c>
      <c r="D56" s="6" t="s">
        <v>85</v>
      </c>
      <c r="E56" s="64">
        <f t="shared" si="1"/>
        <v>483</v>
      </c>
      <c r="F56" s="62"/>
      <c r="G56" s="63"/>
      <c r="H56" s="63"/>
      <c r="I56" s="63">
        <f t="shared" si="4"/>
        <v>483</v>
      </c>
      <c r="J56" s="63">
        <v>12</v>
      </c>
      <c r="K56" s="63">
        <v>471</v>
      </c>
      <c r="L56" s="62"/>
      <c r="M56" s="63"/>
      <c r="N56" s="77"/>
      <c r="O56" s="36"/>
      <c r="P56" s="30"/>
    </row>
    <row r="57" spans="1:16" ht="12.75" customHeight="1" thickBot="1" x14ac:dyDescent="0.25">
      <c r="A57" s="19"/>
      <c r="B57" s="28"/>
      <c r="C57" s="28"/>
      <c r="D57" s="29"/>
      <c r="E57" s="66"/>
      <c r="F57" s="66"/>
      <c r="G57" s="67"/>
      <c r="H57" s="67"/>
      <c r="I57" s="67">
        <f t="shared" si="2"/>
        <v>0</v>
      </c>
      <c r="J57" s="67"/>
      <c r="K57" s="67"/>
      <c r="L57" s="66"/>
      <c r="M57" s="67"/>
      <c r="N57" s="78"/>
    </row>
    <row r="58" spans="1:16" ht="25.5" x14ac:dyDescent="0.2">
      <c r="A58" s="24" t="s">
        <v>33</v>
      </c>
      <c r="B58" s="86" t="s">
        <v>83</v>
      </c>
      <c r="C58" s="25"/>
      <c r="D58" s="26"/>
      <c r="E58" s="68">
        <f t="shared" ref="E58:N58" si="5">SUM(E59:E64)</f>
        <v>275.36000000000007</v>
      </c>
      <c r="F58" s="68">
        <f t="shared" si="5"/>
        <v>90.250000000000014</v>
      </c>
      <c r="G58" s="68"/>
      <c r="H58" s="68">
        <f t="shared" si="5"/>
        <v>90.250000000000014</v>
      </c>
      <c r="I58" s="68">
        <f t="shared" si="5"/>
        <v>185.11000000000004</v>
      </c>
      <c r="J58" s="68">
        <f t="shared" si="5"/>
        <v>140.11000000000004</v>
      </c>
      <c r="K58" s="68">
        <f t="shared" si="5"/>
        <v>45</v>
      </c>
      <c r="L58" s="68">
        <f t="shared" si="5"/>
        <v>122.437</v>
      </c>
      <c r="M58" s="68">
        <f t="shared" si="5"/>
        <v>76.977000000000004</v>
      </c>
      <c r="N58" s="84">
        <f t="shared" si="5"/>
        <v>45.46</v>
      </c>
    </row>
    <row r="59" spans="1:16" x14ac:dyDescent="0.2">
      <c r="A59" s="9"/>
      <c r="B59" s="8" t="s">
        <v>9</v>
      </c>
      <c r="C59" s="8" t="s">
        <v>23</v>
      </c>
      <c r="D59" s="6" t="s">
        <v>110</v>
      </c>
      <c r="E59" s="64">
        <f t="shared" ref="E59:E62" si="6">F59+I59</f>
        <v>190.82000000000005</v>
      </c>
      <c r="F59" s="94">
        <f>H59</f>
        <v>67.14</v>
      </c>
      <c r="G59" s="63"/>
      <c r="H59" s="63">
        <f>67.14</f>
        <v>67.14</v>
      </c>
      <c r="I59" s="63">
        <f t="shared" ref="I59:I62" si="7">J59+K59</f>
        <v>123.68000000000004</v>
      </c>
      <c r="J59" s="64">
        <f>35.8+190.81-147.45</f>
        <v>79.160000000000025</v>
      </c>
      <c r="K59" s="64">
        <v>44.52</v>
      </c>
      <c r="L59" s="70"/>
      <c r="M59" s="70"/>
      <c r="N59" s="87"/>
    </row>
    <row r="60" spans="1:16" x14ac:dyDescent="0.2">
      <c r="A60" s="9"/>
      <c r="B60" s="8"/>
      <c r="C60" s="5" t="s">
        <v>51</v>
      </c>
      <c r="D60" s="6" t="s">
        <v>111</v>
      </c>
      <c r="E60" s="64"/>
      <c r="F60" s="94"/>
      <c r="G60" s="63"/>
      <c r="H60" s="63"/>
      <c r="I60" s="63"/>
      <c r="J60" s="63"/>
      <c r="K60" s="63"/>
      <c r="L60" s="64">
        <f>M60+N60</f>
        <v>52.28</v>
      </c>
      <c r="M60" s="63">
        <v>9.36</v>
      </c>
      <c r="N60" s="77">
        <v>42.92</v>
      </c>
    </row>
    <row r="61" spans="1:16" ht="14.25" customHeight="1" x14ac:dyDescent="0.2">
      <c r="A61" s="9"/>
      <c r="B61" s="8"/>
      <c r="C61" s="5" t="s">
        <v>51</v>
      </c>
      <c r="D61" s="6" t="s">
        <v>112</v>
      </c>
      <c r="E61" s="64"/>
      <c r="F61" s="94"/>
      <c r="G61" s="63"/>
      <c r="H61" s="63"/>
      <c r="I61" s="63"/>
      <c r="J61" s="63"/>
      <c r="K61" s="63"/>
      <c r="L61" s="64">
        <f>M61+N61</f>
        <v>50.11</v>
      </c>
      <c r="M61" s="63">
        <v>49.86</v>
      </c>
      <c r="N61" s="77">
        <v>0.25</v>
      </c>
    </row>
    <row r="62" spans="1:16" ht="28.5" customHeight="1" x14ac:dyDescent="0.2">
      <c r="A62" s="9"/>
      <c r="B62" s="8"/>
      <c r="C62" s="37" t="s">
        <v>34</v>
      </c>
      <c r="D62" s="6" t="s">
        <v>113</v>
      </c>
      <c r="E62" s="64">
        <f t="shared" si="6"/>
        <v>84.54000000000002</v>
      </c>
      <c r="F62" s="94">
        <f>H62</f>
        <v>23.110000000000014</v>
      </c>
      <c r="G62" s="63"/>
      <c r="H62" s="63">
        <f>275.345-252.235</f>
        <v>23.110000000000014</v>
      </c>
      <c r="I62" s="63">
        <f t="shared" si="7"/>
        <v>61.430000000000007</v>
      </c>
      <c r="J62" s="63">
        <f>252.235-190.81-0.475</f>
        <v>60.95000000000001</v>
      </c>
      <c r="K62" s="63">
        <v>0.48</v>
      </c>
      <c r="L62" s="70"/>
      <c r="M62" s="71"/>
      <c r="N62" s="88"/>
    </row>
    <row r="63" spans="1:16" x14ac:dyDescent="0.2">
      <c r="A63" s="9"/>
      <c r="B63" s="8"/>
      <c r="C63" s="5" t="s">
        <v>51</v>
      </c>
      <c r="D63" s="6" t="s">
        <v>114</v>
      </c>
      <c r="E63" s="64"/>
      <c r="F63" s="62"/>
      <c r="G63" s="63"/>
      <c r="H63" s="63"/>
      <c r="I63" s="63"/>
      <c r="J63" s="63"/>
      <c r="K63" s="63"/>
      <c r="L63" s="64">
        <f>M63+N63</f>
        <v>7.2469999999999999</v>
      </c>
      <c r="M63" s="63">
        <v>7.2469999999999999</v>
      </c>
      <c r="N63" s="77">
        <v>0</v>
      </c>
    </row>
    <row r="64" spans="1:16" x14ac:dyDescent="0.2">
      <c r="A64" s="9"/>
      <c r="B64" s="8"/>
      <c r="C64" s="5" t="s">
        <v>51</v>
      </c>
      <c r="D64" s="6" t="s">
        <v>115</v>
      </c>
      <c r="E64" s="64"/>
      <c r="F64" s="62"/>
      <c r="G64" s="63"/>
      <c r="H64" s="63"/>
      <c r="I64" s="63"/>
      <c r="J64" s="63"/>
      <c r="K64" s="63"/>
      <c r="L64" s="64">
        <f>M64+N64</f>
        <v>12.8</v>
      </c>
      <c r="M64" s="63">
        <v>10.51</v>
      </c>
      <c r="N64" s="77">
        <v>2.29</v>
      </c>
    </row>
    <row r="65" spans="1:14" ht="13.5" thickBot="1" x14ac:dyDescent="0.25">
      <c r="A65" s="19"/>
      <c r="B65" s="28"/>
      <c r="C65" s="28"/>
      <c r="D65" s="29"/>
      <c r="E65" s="66"/>
      <c r="F65" s="66"/>
      <c r="G65" s="67"/>
      <c r="H65" s="67"/>
      <c r="I65" s="67"/>
      <c r="J65" s="65"/>
      <c r="K65" s="65"/>
      <c r="L65" s="66"/>
      <c r="M65" s="65"/>
      <c r="N65" s="83"/>
    </row>
    <row r="66" spans="1:14" x14ac:dyDescent="0.2">
      <c r="A66" s="24" t="s">
        <v>35</v>
      </c>
      <c r="B66" s="48" t="s">
        <v>36</v>
      </c>
      <c r="C66" s="25"/>
      <c r="D66" s="26"/>
      <c r="E66" s="68">
        <f>E67</f>
        <v>248.7</v>
      </c>
      <c r="F66" s="68"/>
      <c r="G66" s="68"/>
      <c r="H66" s="68"/>
      <c r="I66" s="68">
        <f>I67</f>
        <v>248.7</v>
      </c>
      <c r="J66" s="68">
        <f>J67</f>
        <v>42.7</v>
      </c>
      <c r="K66" s="68">
        <f>K67</f>
        <v>206</v>
      </c>
      <c r="L66" s="68"/>
      <c r="M66" s="68"/>
      <c r="N66" s="84"/>
    </row>
    <row r="67" spans="1:14" x14ac:dyDescent="0.2">
      <c r="A67" s="9"/>
      <c r="B67" s="79" t="s">
        <v>57</v>
      </c>
      <c r="C67" s="8" t="s">
        <v>25</v>
      </c>
      <c r="D67" s="6" t="s">
        <v>37</v>
      </c>
      <c r="E67" s="64">
        <f t="shared" si="1"/>
        <v>248.7</v>
      </c>
      <c r="F67" s="64"/>
      <c r="G67" s="63"/>
      <c r="H67" s="63"/>
      <c r="I67" s="63">
        <f t="shared" si="2"/>
        <v>248.7</v>
      </c>
      <c r="J67" s="63">
        <v>42.7</v>
      </c>
      <c r="K67" s="63">
        <v>206</v>
      </c>
      <c r="L67" s="64"/>
      <c r="M67" s="63"/>
      <c r="N67" s="77"/>
    </row>
    <row r="68" spans="1:14" ht="12.75" customHeight="1" thickBot="1" x14ac:dyDescent="0.25">
      <c r="A68" s="19"/>
      <c r="B68" s="28"/>
      <c r="C68" s="28"/>
      <c r="D68" s="29"/>
      <c r="E68" s="66"/>
      <c r="F68" s="66"/>
      <c r="G68" s="67"/>
      <c r="H68" s="67"/>
      <c r="I68" s="67"/>
      <c r="J68" s="65"/>
      <c r="K68" s="65"/>
      <c r="L68" s="66"/>
      <c r="M68" s="65"/>
      <c r="N68" s="83"/>
    </row>
    <row r="69" spans="1:14" x14ac:dyDescent="0.2">
      <c r="A69" s="24" t="s">
        <v>38</v>
      </c>
      <c r="B69" s="86" t="s">
        <v>39</v>
      </c>
      <c r="C69" s="25"/>
      <c r="D69" s="26"/>
      <c r="E69" s="68">
        <f>E72</f>
        <v>159.44</v>
      </c>
      <c r="F69" s="68"/>
      <c r="G69" s="68"/>
      <c r="H69" s="68"/>
      <c r="I69" s="68">
        <f t="shared" ref="I69:K69" si="8">I72</f>
        <v>159.44</v>
      </c>
      <c r="J69" s="68"/>
      <c r="K69" s="68">
        <f t="shared" si="8"/>
        <v>159.44</v>
      </c>
      <c r="L69" s="68"/>
      <c r="M69" s="68"/>
      <c r="N69" s="84"/>
    </row>
    <row r="70" spans="1:14" s="39" customFormat="1" ht="15.75" customHeight="1" x14ac:dyDescent="0.2">
      <c r="A70" s="9"/>
      <c r="B70" s="38" t="s">
        <v>116</v>
      </c>
      <c r="C70" s="38"/>
      <c r="D70" s="6"/>
      <c r="E70" s="64"/>
      <c r="F70" s="64"/>
      <c r="G70" s="64"/>
      <c r="H70" s="64"/>
      <c r="I70" s="64"/>
      <c r="J70" s="63"/>
      <c r="K70" s="64"/>
      <c r="L70" s="64"/>
      <c r="M70" s="63"/>
      <c r="N70" s="76"/>
    </row>
    <row r="71" spans="1:14" s="39" customFormat="1" ht="15.75" customHeight="1" x14ac:dyDescent="0.2">
      <c r="A71" s="9"/>
      <c r="B71" s="40" t="s">
        <v>139</v>
      </c>
      <c r="C71" s="38"/>
      <c r="D71" s="6"/>
      <c r="E71" s="64"/>
      <c r="F71" s="64"/>
      <c r="G71" s="64"/>
      <c r="H71" s="64"/>
      <c r="I71" s="64"/>
      <c r="J71" s="64"/>
      <c r="K71" s="64"/>
      <c r="L71" s="64"/>
      <c r="M71" s="64"/>
      <c r="N71" s="76"/>
    </row>
    <row r="72" spans="1:14" s="39" customFormat="1" ht="15.75" customHeight="1" x14ac:dyDescent="0.2">
      <c r="A72" s="9"/>
      <c r="B72" s="8" t="s">
        <v>61</v>
      </c>
      <c r="C72" s="8" t="s">
        <v>23</v>
      </c>
      <c r="D72" s="43" t="s">
        <v>117</v>
      </c>
      <c r="E72" s="80">
        <f t="shared" si="1"/>
        <v>159.44</v>
      </c>
      <c r="F72" s="80"/>
      <c r="G72" s="80"/>
      <c r="H72" s="80"/>
      <c r="I72" s="80">
        <f t="shared" si="2"/>
        <v>159.44</v>
      </c>
      <c r="J72" s="80"/>
      <c r="K72" s="80">
        <v>159.44</v>
      </c>
      <c r="L72" s="80"/>
      <c r="M72" s="80"/>
      <c r="N72" s="89"/>
    </row>
    <row r="73" spans="1:14" ht="12.75" customHeight="1" thickBot="1" x14ac:dyDescent="0.25">
      <c r="A73" s="19"/>
      <c r="B73" s="90"/>
      <c r="C73" s="28"/>
      <c r="D73" s="29"/>
      <c r="E73" s="65"/>
      <c r="F73" s="65"/>
      <c r="G73" s="65"/>
      <c r="H73" s="65"/>
      <c r="I73" s="65"/>
      <c r="J73" s="65"/>
      <c r="K73" s="65"/>
      <c r="L73" s="65"/>
      <c r="M73" s="65"/>
      <c r="N73" s="83"/>
    </row>
    <row r="74" spans="1:14" ht="42" customHeight="1" x14ac:dyDescent="0.2">
      <c r="A74" s="24" t="s">
        <v>53</v>
      </c>
      <c r="B74" s="91" t="s">
        <v>84</v>
      </c>
      <c r="C74" s="25"/>
      <c r="D74" s="26"/>
      <c r="E74" s="68">
        <f t="shared" ref="E74" si="9">SUM(E75:E78)</f>
        <v>612.81999999999994</v>
      </c>
      <c r="F74" s="68">
        <f>SUM(F75:F78)</f>
        <v>223.18</v>
      </c>
      <c r="G74" s="68"/>
      <c r="H74" s="68">
        <f t="shared" ref="H74:M74" si="10">SUM(H75:H78)</f>
        <v>223.18</v>
      </c>
      <c r="I74" s="68">
        <f t="shared" si="10"/>
        <v>389.64</v>
      </c>
      <c r="J74" s="68">
        <f t="shared" si="10"/>
        <v>124.24000000000001</v>
      </c>
      <c r="K74" s="68">
        <f t="shared" si="10"/>
        <v>265.39999999999998</v>
      </c>
      <c r="L74" s="68">
        <f t="shared" si="10"/>
        <v>37</v>
      </c>
      <c r="M74" s="68">
        <f t="shared" si="10"/>
        <v>37</v>
      </c>
      <c r="N74" s="84"/>
    </row>
    <row r="75" spans="1:14" x14ac:dyDescent="0.2">
      <c r="A75" s="9"/>
      <c r="B75" s="8" t="s">
        <v>9</v>
      </c>
      <c r="C75" s="8" t="s">
        <v>25</v>
      </c>
      <c r="D75" s="6" t="s">
        <v>118</v>
      </c>
      <c r="E75" s="64">
        <f t="shared" ref="E75:E78" si="11">F75+I75</f>
        <v>394.78999999999996</v>
      </c>
      <c r="F75" s="64">
        <f>H75</f>
        <v>223.18</v>
      </c>
      <c r="G75" s="64"/>
      <c r="H75" s="64">
        <v>223.18</v>
      </c>
      <c r="I75" s="64">
        <f t="shared" ref="I75:I78" si="12">J75+K75</f>
        <v>171.60999999999999</v>
      </c>
      <c r="J75" s="64">
        <v>39.35</v>
      </c>
      <c r="K75" s="64">
        <v>132.26</v>
      </c>
      <c r="L75" s="64"/>
      <c r="M75" s="64"/>
      <c r="N75" s="76"/>
    </row>
    <row r="76" spans="1:14" x14ac:dyDescent="0.2">
      <c r="A76" s="9"/>
      <c r="B76" s="8"/>
      <c r="C76" s="42" t="s">
        <v>51</v>
      </c>
      <c r="D76" s="43" t="s">
        <v>119</v>
      </c>
      <c r="E76" s="64"/>
      <c r="F76" s="64"/>
      <c r="G76" s="64"/>
      <c r="H76" s="64"/>
      <c r="I76" s="64"/>
      <c r="J76" s="64"/>
      <c r="K76" s="64"/>
      <c r="L76" s="64">
        <f>M76+N76</f>
        <v>21</v>
      </c>
      <c r="M76" s="64">
        <v>21</v>
      </c>
      <c r="N76" s="76"/>
    </row>
    <row r="77" spans="1:14" x14ac:dyDescent="0.2">
      <c r="A77" s="9"/>
      <c r="B77" s="8"/>
      <c r="C77" s="5" t="s">
        <v>51</v>
      </c>
      <c r="D77" s="43" t="s">
        <v>120</v>
      </c>
      <c r="E77" s="64"/>
      <c r="F77" s="64"/>
      <c r="G77" s="64"/>
      <c r="H77" s="64"/>
      <c r="I77" s="64"/>
      <c r="J77" s="64"/>
      <c r="K77" s="64"/>
      <c r="L77" s="64">
        <f t="shared" ref="L77" si="13">M77+N77</f>
        <v>16</v>
      </c>
      <c r="M77" s="64">
        <v>16</v>
      </c>
      <c r="N77" s="76"/>
    </row>
    <row r="78" spans="1:14" x14ac:dyDescent="0.2">
      <c r="A78" s="9"/>
      <c r="B78" s="27"/>
      <c r="C78" s="8" t="s">
        <v>26</v>
      </c>
      <c r="D78" s="6" t="s">
        <v>121</v>
      </c>
      <c r="E78" s="64">
        <f t="shared" si="11"/>
        <v>218.02999999999997</v>
      </c>
      <c r="F78" s="64"/>
      <c r="G78" s="64"/>
      <c r="H78" s="64"/>
      <c r="I78" s="64">
        <f t="shared" si="12"/>
        <v>218.02999999999997</v>
      </c>
      <c r="J78" s="64">
        <v>84.89</v>
      </c>
      <c r="K78" s="64">
        <v>133.13999999999999</v>
      </c>
      <c r="L78" s="64"/>
      <c r="M78" s="64"/>
      <c r="N78" s="76"/>
    </row>
    <row r="79" spans="1:14" ht="12.75" customHeight="1" thickBot="1" x14ac:dyDescent="0.25">
      <c r="A79" s="19"/>
      <c r="B79" s="90"/>
      <c r="C79" s="28"/>
      <c r="D79" s="29"/>
      <c r="E79" s="65"/>
      <c r="F79" s="65"/>
      <c r="G79" s="65"/>
      <c r="H79" s="65"/>
      <c r="I79" s="65"/>
      <c r="J79" s="65"/>
      <c r="K79" s="65"/>
      <c r="L79" s="65"/>
      <c r="M79" s="65"/>
      <c r="N79" s="83"/>
    </row>
    <row r="80" spans="1:14" ht="33" customHeight="1" x14ac:dyDescent="0.2">
      <c r="A80" s="24" t="s">
        <v>71</v>
      </c>
      <c r="B80" s="86" t="s">
        <v>136</v>
      </c>
      <c r="C80" s="47"/>
      <c r="D80" s="26"/>
      <c r="E80" s="68">
        <f t="shared" ref="E80" si="14">E82+E83+E84</f>
        <v>270</v>
      </c>
      <c r="F80" s="68"/>
      <c r="G80" s="68"/>
      <c r="H80" s="68"/>
      <c r="I80" s="68">
        <f t="shared" ref="I80:N80" si="15">I82+I83+I84</f>
        <v>270</v>
      </c>
      <c r="J80" s="68">
        <f t="shared" si="15"/>
        <v>91</v>
      </c>
      <c r="K80" s="68">
        <f t="shared" si="15"/>
        <v>179</v>
      </c>
      <c r="L80" s="68">
        <f t="shared" si="15"/>
        <v>141</v>
      </c>
      <c r="M80" s="68">
        <f t="shared" si="15"/>
        <v>81</v>
      </c>
      <c r="N80" s="84">
        <f t="shared" si="15"/>
        <v>60</v>
      </c>
    </row>
    <row r="81" spans="1:14" ht="15" customHeight="1" x14ac:dyDescent="0.2">
      <c r="A81" s="9"/>
      <c r="B81" s="41" t="s">
        <v>135</v>
      </c>
      <c r="C81" s="44"/>
      <c r="D81" s="6"/>
      <c r="E81" s="62"/>
      <c r="F81" s="62"/>
      <c r="G81" s="62"/>
      <c r="H81" s="62"/>
      <c r="I81" s="62"/>
      <c r="J81" s="62"/>
      <c r="K81" s="62"/>
      <c r="L81" s="72"/>
      <c r="M81" s="62"/>
      <c r="N81" s="75"/>
    </row>
    <row r="82" spans="1:14" ht="15.75" customHeight="1" x14ac:dyDescent="0.2">
      <c r="A82" s="9"/>
      <c r="B82" s="34" t="s">
        <v>9</v>
      </c>
      <c r="C82" s="45" t="s">
        <v>17</v>
      </c>
      <c r="D82" s="6" t="s">
        <v>122</v>
      </c>
      <c r="E82" s="64">
        <f t="shared" si="1"/>
        <v>210</v>
      </c>
      <c r="F82" s="64"/>
      <c r="G82" s="63"/>
      <c r="H82" s="63"/>
      <c r="I82" s="63">
        <f t="shared" si="2"/>
        <v>210</v>
      </c>
      <c r="J82" s="63">
        <v>68</v>
      </c>
      <c r="K82" s="63">
        <v>142</v>
      </c>
      <c r="L82" s="64"/>
      <c r="M82" s="63"/>
      <c r="N82" s="77"/>
    </row>
    <row r="83" spans="1:14" x14ac:dyDescent="0.2">
      <c r="A83" s="9"/>
      <c r="B83" s="34"/>
      <c r="C83" s="5" t="s">
        <v>51</v>
      </c>
      <c r="D83" s="6" t="s">
        <v>72</v>
      </c>
      <c r="E83" s="64"/>
      <c r="F83" s="64"/>
      <c r="G83" s="63"/>
      <c r="H83" s="63"/>
      <c r="I83" s="63"/>
      <c r="J83" s="63"/>
      <c r="K83" s="63"/>
      <c r="L83" s="64">
        <v>141</v>
      </c>
      <c r="M83" s="63">
        <v>81</v>
      </c>
      <c r="N83" s="77">
        <v>60</v>
      </c>
    </row>
    <row r="84" spans="1:14" ht="15" customHeight="1" x14ac:dyDescent="0.2">
      <c r="A84" s="9"/>
      <c r="B84" s="44"/>
      <c r="C84" s="45" t="s">
        <v>26</v>
      </c>
      <c r="D84" s="6" t="s">
        <v>123</v>
      </c>
      <c r="E84" s="64">
        <f t="shared" si="1"/>
        <v>60</v>
      </c>
      <c r="F84" s="64"/>
      <c r="G84" s="63"/>
      <c r="H84" s="63"/>
      <c r="I84" s="63">
        <f t="shared" si="2"/>
        <v>60</v>
      </c>
      <c r="J84" s="63">
        <v>23</v>
      </c>
      <c r="K84" s="63">
        <v>37</v>
      </c>
      <c r="L84" s="64"/>
      <c r="M84" s="63"/>
      <c r="N84" s="77"/>
    </row>
    <row r="85" spans="1:14" ht="12.75" customHeight="1" thickBot="1" x14ac:dyDescent="0.25">
      <c r="A85" s="19"/>
      <c r="B85" s="46"/>
      <c r="C85" s="28"/>
      <c r="D85" s="29"/>
      <c r="E85" s="65"/>
      <c r="F85" s="65"/>
      <c r="G85" s="67"/>
      <c r="H85" s="67"/>
      <c r="I85" s="67"/>
      <c r="J85" s="67"/>
      <c r="K85" s="67"/>
      <c r="L85" s="65"/>
      <c r="M85" s="67"/>
      <c r="N85" s="78"/>
    </row>
    <row r="86" spans="1:14" ht="13.5" customHeight="1" x14ac:dyDescent="0.2">
      <c r="A86" s="24" t="s">
        <v>40</v>
      </c>
      <c r="B86" s="25" t="s">
        <v>69</v>
      </c>
      <c r="C86" s="92" t="s">
        <v>68</v>
      </c>
      <c r="D86" s="26" t="s">
        <v>75</v>
      </c>
      <c r="E86" s="68">
        <f t="shared" si="1"/>
        <v>2.2200000000000002</v>
      </c>
      <c r="F86" s="95">
        <v>2.2200000000000002</v>
      </c>
      <c r="G86" s="95"/>
      <c r="H86" s="95">
        <v>2.2200000000000002</v>
      </c>
      <c r="I86" s="95"/>
      <c r="J86" s="95"/>
      <c r="K86" s="95"/>
      <c r="L86" s="68"/>
      <c r="M86" s="68"/>
      <c r="N86" s="84"/>
    </row>
    <row r="87" spans="1:14" ht="13.5" thickBot="1" x14ac:dyDescent="0.25">
      <c r="A87" s="19"/>
      <c r="B87" s="46"/>
      <c r="C87" s="28"/>
      <c r="D87" s="29"/>
      <c r="E87" s="65"/>
      <c r="F87" s="96"/>
      <c r="G87" s="67"/>
      <c r="H87" s="67"/>
      <c r="I87" s="67"/>
      <c r="J87" s="67"/>
      <c r="K87" s="67"/>
      <c r="L87" s="65"/>
      <c r="M87" s="67"/>
      <c r="N87" s="78"/>
    </row>
    <row r="88" spans="1:14" x14ac:dyDescent="0.2">
      <c r="A88" s="24" t="s">
        <v>54</v>
      </c>
      <c r="B88" s="25" t="s">
        <v>52</v>
      </c>
      <c r="C88" s="92" t="s">
        <v>26</v>
      </c>
      <c r="D88" s="26" t="s">
        <v>76</v>
      </c>
      <c r="E88" s="68">
        <f t="shared" si="1"/>
        <v>1.27</v>
      </c>
      <c r="F88" s="95">
        <v>1.27</v>
      </c>
      <c r="G88" s="95"/>
      <c r="H88" s="95">
        <v>1.27</v>
      </c>
      <c r="I88" s="95"/>
      <c r="J88" s="95"/>
      <c r="K88" s="95"/>
      <c r="L88" s="68"/>
      <c r="M88" s="68"/>
      <c r="N88" s="84"/>
    </row>
    <row r="89" spans="1:14" ht="13.5" thickBot="1" x14ac:dyDescent="0.25">
      <c r="A89" s="19"/>
      <c r="B89" s="46"/>
      <c r="C89" s="28"/>
      <c r="D89" s="29"/>
      <c r="E89" s="65"/>
      <c r="F89" s="96"/>
      <c r="G89" s="67"/>
      <c r="H89" s="67"/>
      <c r="I89" s="67"/>
      <c r="J89" s="67"/>
      <c r="K89" s="67"/>
      <c r="L89" s="65"/>
      <c r="M89" s="67"/>
      <c r="N89" s="78"/>
    </row>
    <row r="90" spans="1:14" x14ac:dyDescent="0.2">
      <c r="A90" s="24" t="s">
        <v>56</v>
      </c>
      <c r="B90" s="25" t="s">
        <v>67</v>
      </c>
      <c r="C90" s="92" t="s">
        <v>25</v>
      </c>
      <c r="D90" s="26" t="s">
        <v>77</v>
      </c>
      <c r="E90" s="68">
        <f t="shared" ref="E90:E96" si="16">F90+I90</f>
        <v>106.49</v>
      </c>
      <c r="F90" s="95"/>
      <c r="G90" s="95"/>
      <c r="H90" s="95"/>
      <c r="I90" s="95">
        <f t="shared" ref="I90" si="17">J90+K90</f>
        <v>106.49</v>
      </c>
      <c r="J90" s="95">
        <v>93.69</v>
      </c>
      <c r="K90" s="95">
        <v>12.8</v>
      </c>
      <c r="L90" s="68"/>
      <c r="M90" s="68"/>
      <c r="N90" s="84"/>
    </row>
    <row r="91" spans="1:14" ht="24.75" customHeight="1" thickBot="1" x14ac:dyDescent="0.25">
      <c r="A91" s="19"/>
      <c r="B91" s="46"/>
      <c r="C91" s="28"/>
      <c r="D91" s="29"/>
      <c r="E91" s="65"/>
      <c r="F91" s="96"/>
      <c r="G91" s="67"/>
      <c r="H91" s="67"/>
      <c r="I91" s="67"/>
      <c r="J91" s="67"/>
      <c r="K91" s="67"/>
      <c r="L91" s="65"/>
      <c r="M91" s="67"/>
      <c r="N91" s="78"/>
    </row>
    <row r="92" spans="1:14" ht="29.25" customHeight="1" x14ac:dyDescent="0.2">
      <c r="A92" s="24" t="s">
        <v>80</v>
      </c>
      <c r="B92" s="48" t="s">
        <v>137</v>
      </c>
      <c r="C92" s="92" t="s">
        <v>68</v>
      </c>
      <c r="D92" s="26" t="s">
        <v>124</v>
      </c>
      <c r="E92" s="68">
        <v>242.36</v>
      </c>
      <c r="F92" s="95"/>
      <c r="G92" s="95"/>
      <c r="H92" s="95"/>
      <c r="I92" s="95">
        <v>242.36</v>
      </c>
      <c r="J92" s="95">
        <v>238.93</v>
      </c>
      <c r="K92" s="95">
        <v>3.4299999999999997</v>
      </c>
      <c r="L92" s="68"/>
      <c r="M92" s="68"/>
      <c r="N92" s="84"/>
    </row>
    <row r="93" spans="1:14" ht="13.5" thickBot="1" x14ac:dyDescent="0.25">
      <c r="A93" s="19"/>
      <c r="B93" s="46"/>
      <c r="C93" s="28"/>
      <c r="D93" s="29"/>
      <c r="E93" s="65"/>
      <c r="F93" s="96"/>
      <c r="G93" s="67"/>
      <c r="H93" s="67"/>
      <c r="I93" s="67"/>
      <c r="J93" s="67"/>
      <c r="K93" s="67"/>
      <c r="L93" s="65"/>
      <c r="M93" s="67"/>
      <c r="N93" s="78"/>
    </row>
    <row r="94" spans="1:14" x14ac:dyDescent="0.2">
      <c r="A94" s="24" t="s">
        <v>41</v>
      </c>
      <c r="B94" s="25" t="s">
        <v>43</v>
      </c>
      <c r="C94" s="92" t="s">
        <v>25</v>
      </c>
      <c r="D94" s="26" t="s">
        <v>44</v>
      </c>
      <c r="E94" s="68">
        <f t="shared" si="16"/>
        <v>6.33</v>
      </c>
      <c r="F94" s="95">
        <f>H94</f>
        <v>6.33</v>
      </c>
      <c r="G94" s="95"/>
      <c r="H94" s="95">
        <v>6.33</v>
      </c>
      <c r="I94" s="95"/>
      <c r="J94" s="95"/>
      <c r="K94" s="95"/>
      <c r="L94" s="68"/>
      <c r="M94" s="68"/>
      <c r="N94" s="84"/>
    </row>
    <row r="95" spans="1:14" ht="13.5" thickBot="1" x14ac:dyDescent="0.25">
      <c r="A95" s="19"/>
      <c r="B95" s="46"/>
      <c r="C95" s="28"/>
      <c r="D95" s="29"/>
      <c r="E95" s="65"/>
      <c r="F95" s="96"/>
      <c r="G95" s="67"/>
      <c r="H95" s="67"/>
      <c r="I95" s="67"/>
      <c r="J95" s="67"/>
      <c r="K95" s="67"/>
      <c r="L95" s="65"/>
      <c r="M95" s="67"/>
      <c r="N95" s="78"/>
    </row>
    <row r="96" spans="1:14" x14ac:dyDescent="0.2">
      <c r="A96" s="24" t="s">
        <v>42</v>
      </c>
      <c r="B96" s="25" t="s">
        <v>45</v>
      </c>
      <c r="C96" s="92" t="s">
        <v>26</v>
      </c>
      <c r="D96" s="26" t="s">
        <v>55</v>
      </c>
      <c r="E96" s="68">
        <f t="shared" si="16"/>
        <v>2.83</v>
      </c>
      <c r="F96" s="95">
        <v>2.83</v>
      </c>
      <c r="G96" s="95"/>
      <c r="H96" s="95">
        <v>2.83</v>
      </c>
      <c r="I96" s="95"/>
      <c r="J96" s="95"/>
      <c r="K96" s="95"/>
      <c r="L96" s="68"/>
      <c r="M96" s="68"/>
      <c r="N96" s="84"/>
    </row>
    <row r="97" spans="1:14" ht="13.5" thickBot="1" x14ac:dyDescent="0.25">
      <c r="A97" s="19"/>
      <c r="B97" s="46"/>
      <c r="C97" s="28"/>
      <c r="D97" s="29"/>
      <c r="E97" s="65"/>
      <c r="F97" s="65"/>
      <c r="G97" s="67"/>
      <c r="H97" s="67"/>
      <c r="I97" s="67"/>
      <c r="J97" s="67"/>
      <c r="K97" s="67"/>
      <c r="L97" s="65"/>
      <c r="M97" s="67"/>
      <c r="N97" s="78"/>
    </row>
    <row r="98" spans="1:14" s="49" customFormat="1" ht="26.25" customHeight="1" thickBot="1" x14ac:dyDescent="0.25">
      <c r="A98" s="111" t="s">
        <v>92</v>
      </c>
      <c r="B98" s="112"/>
      <c r="C98" s="112"/>
      <c r="D98" s="113"/>
      <c r="E98" s="73">
        <f t="shared" ref="E98:N98" si="18">SUM(E96,E94,E92,E90,E88,E86,E80,E69,E66,E58,E47,E38,E19,E74)</f>
        <v>7291.24</v>
      </c>
      <c r="F98" s="73">
        <f t="shared" si="18"/>
        <v>477.74</v>
      </c>
      <c r="G98" s="73">
        <f t="shared" si="18"/>
        <v>55.64</v>
      </c>
      <c r="H98" s="73">
        <f t="shared" si="18"/>
        <v>422.1</v>
      </c>
      <c r="I98" s="73">
        <f t="shared" si="18"/>
        <v>6813.5000000000009</v>
      </c>
      <c r="J98" s="73">
        <f t="shared" si="18"/>
        <v>3031.8900000000003</v>
      </c>
      <c r="K98" s="73">
        <f t="shared" si="18"/>
        <v>3781.61</v>
      </c>
      <c r="L98" s="73">
        <f t="shared" si="18"/>
        <v>886.92700000000002</v>
      </c>
      <c r="M98" s="73">
        <f t="shared" si="18"/>
        <v>398.56700000000001</v>
      </c>
      <c r="N98" s="93">
        <f t="shared" si="18"/>
        <v>488.36</v>
      </c>
    </row>
    <row r="99" spans="1:14" x14ac:dyDescent="0.2">
      <c r="B99" s="50"/>
      <c r="C99" s="50"/>
    </row>
    <row r="100" spans="1:14" ht="12.75" customHeight="1" x14ac:dyDescent="0.2">
      <c r="A100" s="51" t="s">
        <v>46</v>
      </c>
      <c r="B100" s="107" t="s">
        <v>126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1:14" ht="12.75" customHeight="1" x14ac:dyDescent="0.2">
      <c r="A101" s="50"/>
      <c r="B101" s="107" t="s">
        <v>141</v>
      </c>
      <c r="C101" s="107"/>
      <c r="D101" s="107"/>
      <c r="E101" s="107"/>
      <c r="F101" s="107"/>
      <c r="G101" s="50"/>
      <c r="H101" s="50"/>
      <c r="I101" s="50"/>
      <c r="J101" s="50"/>
      <c r="K101" s="50"/>
      <c r="L101" s="50"/>
      <c r="M101" s="50"/>
      <c r="N101" s="50"/>
    </row>
    <row r="102" spans="1:14" x14ac:dyDescent="0.2">
      <c r="A102" s="50"/>
      <c r="B102" s="52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x14ac:dyDescent="0.2">
      <c r="A104" s="53"/>
      <c r="B104" s="54"/>
      <c r="C104" s="54"/>
      <c r="D104" s="54"/>
      <c r="E104" s="97" t="e">
        <f>E98+#REF!</f>
        <v>#REF!</v>
      </c>
      <c r="F104" s="97" t="e">
        <f>F98+#REF!</f>
        <v>#REF!</v>
      </c>
      <c r="G104" s="97"/>
      <c r="H104" s="97"/>
      <c r="I104" s="97" t="e">
        <f>I98+#REF!</f>
        <v>#REF!</v>
      </c>
      <c r="J104" s="54"/>
      <c r="K104" s="54"/>
      <c r="L104" s="54"/>
      <c r="M104" s="54"/>
      <c r="N104" s="54"/>
    </row>
    <row r="105" spans="1:14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x14ac:dyDescent="0.2">
      <c r="A106" s="50"/>
      <c r="B106" s="50"/>
      <c r="C106" s="50"/>
    </row>
    <row r="107" spans="1:14" x14ac:dyDescent="0.2">
      <c r="B107" s="50"/>
      <c r="C107" s="50"/>
    </row>
    <row r="108" spans="1:14" x14ac:dyDescent="0.2">
      <c r="B108" s="50"/>
      <c r="C108" s="50"/>
    </row>
    <row r="109" spans="1:14" x14ac:dyDescent="0.2">
      <c r="B109" s="50"/>
      <c r="C109" s="50"/>
    </row>
    <row r="110" spans="1:14" x14ac:dyDescent="0.2">
      <c r="B110" s="50"/>
      <c r="C110" s="50"/>
    </row>
  </sheetData>
  <mergeCells count="18">
    <mergeCell ref="M13:N13"/>
    <mergeCell ref="M14:M15"/>
    <mergeCell ref="N14:N15"/>
    <mergeCell ref="A13:A16"/>
    <mergeCell ref="B13:B16"/>
    <mergeCell ref="E13:E15"/>
    <mergeCell ref="C13:D13"/>
    <mergeCell ref="F13:K13"/>
    <mergeCell ref="B101:F101"/>
    <mergeCell ref="I14:I15"/>
    <mergeCell ref="J14:K14"/>
    <mergeCell ref="L13:L15"/>
    <mergeCell ref="A98:D98"/>
    <mergeCell ref="C14:C16"/>
    <mergeCell ref="D14:D16"/>
    <mergeCell ref="F14:F15"/>
    <mergeCell ref="G14:H14"/>
    <mergeCell ref="B100:N100"/>
  </mergeCells>
  <printOptions horizontalCentered="1"/>
  <pageMargins left="0.39370078740157483" right="0.39370078740157483" top="0.98425196850393704" bottom="0.39370078740157483" header="0.19685039370078741" footer="0.19685039370078741"/>
  <pageSetup paperSize="9" scale="55" fitToHeight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№ 3</vt:lpstr>
      <vt:lpstr>'прил № 3'!Заголовки_для_печати</vt:lpstr>
      <vt:lpstr>'прил № 3'!Область_печати</vt:lpstr>
    </vt:vector>
  </TitlesOfParts>
  <Company>MTSI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Бояринова</dc:creator>
  <cp:lastModifiedBy>ZAM</cp:lastModifiedBy>
  <cp:lastPrinted>2023-05-04T08:36:35Z</cp:lastPrinted>
  <dcterms:created xsi:type="dcterms:W3CDTF">2015-12-18T01:35:05Z</dcterms:created>
  <dcterms:modified xsi:type="dcterms:W3CDTF">2023-08-15T03:03:31Z</dcterms:modified>
</cp:coreProperties>
</file>